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5f0601b7556a86c/02_DOKUMENTY/02.24 Voršilky krov dokončení DPS/Text/"/>
    </mc:Choice>
  </mc:AlternateContent>
  <xr:revisionPtr revIDLastSave="2165" documentId="8_{0194AFD9-C54C-4CC9-B6B8-519D6E5D4E82}" xr6:coauthVersionLast="47" xr6:coauthVersionMax="47" xr10:uidLastSave="{61E04D6A-D8D1-4C98-8455-723A64CFDA17}"/>
  <bookViews>
    <workbookView xWindow="-28920" yWindow="-120" windowWidth="29040" windowHeight="15720" tabRatio="778" xr2:uid="{00000000-000D-0000-FFFF-FFFF00000000}"/>
  </bookViews>
  <sheets>
    <sheet name="ŘEZIVO_hranolové" sheetId="127" r:id="rId1"/>
    <sheet name="ŘEZIVO OSTATNÍ" sheetId="124" r:id="rId2"/>
    <sheet name="DEMONTÁŽE" sheetId="123" r:id="rId3"/>
    <sheet name="ZDIVO" sheetId="122" r:id="rId4"/>
    <sheet name="KLEMPÍŘSKÉ" sheetId="128" r:id="rId5"/>
    <sheet name="KOTVY+OCEL" sheetId="126" r:id="rId6"/>
    <sheet name="OKNA" sheetId="129" r:id="rId7"/>
  </sheets>
  <externalReferences>
    <externalReference r:id="rId8"/>
    <externalReference r:id="rId9"/>
  </externalReferences>
  <definedNames>
    <definedName name="_xlnm._FilterDatabase" localSheetId="1" hidden="1">'ŘEZIVO OSTATNÍ'!#REF!</definedName>
    <definedName name="_xlnm._FilterDatabase" localSheetId="0" hidden="1">ŘEZIVO_hranolové!$A$16:$IV$337</definedName>
    <definedName name="A" localSheetId="2">#REF!</definedName>
    <definedName name="A" localSheetId="4">#REF!</definedName>
    <definedName name="A" localSheetId="5">#REF!</definedName>
    <definedName name="A" localSheetId="6">#REF!</definedName>
    <definedName name="A" localSheetId="1">#REF!</definedName>
    <definedName name="A" localSheetId="0">#REF!</definedName>
    <definedName name="A" localSheetId="3">#REF!</definedName>
    <definedName name="A">#REF!</definedName>
    <definedName name="AD" localSheetId="5">#REF!</definedName>
    <definedName name="AD" localSheetId="6">[1]POLOZKY_ZADÁNÍ!#REF!</definedName>
    <definedName name="AD">[1]POLOZKY_ZADÁNÍ!#REF!</definedName>
    <definedName name="AFG" localSheetId="6">#REF!</definedName>
    <definedName name="AFG">#REF!</definedName>
    <definedName name="ASDF" localSheetId="6">#REF!</definedName>
    <definedName name="ASDF">#REF!</definedName>
    <definedName name="B" localSheetId="5">#REF!</definedName>
    <definedName name="B" localSheetId="6">#REF!</definedName>
    <definedName name="B">#REF!</definedName>
    <definedName name="CE" localSheetId="2">[2]POLOZKY_ZADÁNÍ!#REF!</definedName>
    <definedName name="CE" localSheetId="4">[2]POLOZKY_ZADÁNÍ!#REF!</definedName>
    <definedName name="CE" localSheetId="1">[2]POLOZKY_ZADÁNÍ!#REF!</definedName>
    <definedName name="CE" localSheetId="0">[2]POLOZKY_ZADÁNÍ!#REF!</definedName>
    <definedName name="CE" localSheetId="3">[2]POLOZKY_ZADÁNÍ!#REF!</definedName>
    <definedName name="CE">[2]POLOZKY_ZADÁNÍ!#REF!</definedName>
    <definedName name="CO" localSheetId="2">[2]POLOZKY_ZADÁNÍ!#REF!</definedName>
    <definedName name="CO" localSheetId="4">[2]POLOZKY_ZADÁNÍ!#REF!</definedName>
    <definedName name="CO" localSheetId="1">[2]POLOZKY_ZADÁNÍ!#REF!</definedName>
    <definedName name="CO" localSheetId="0">[2]POLOZKY_ZADÁNÍ!#REF!</definedName>
    <definedName name="CO" localSheetId="3">[2]POLOZKY_ZADÁNÍ!#REF!</definedName>
    <definedName name="CO">[2]POLOZKY_ZADÁNÍ!#REF!</definedName>
    <definedName name="coc">[2]POLOZKY_ZADÁNÍ!#REF!</definedName>
    <definedName name="coco">[2]POLOZKY_ZADÁNÍ!#REF!</definedName>
    <definedName name="ČO" localSheetId="2">[2]POLOZKY_ZADÁNÍ!#REF!</definedName>
    <definedName name="ČO" localSheetId="4">[2]POLOZKY_ZADÁNÍ!#REF!</definedName>
    <definedName name="ČO" localSheetId="5">#REF!</definedName>
    <definedName name="ČO" localSheetId="1">[2]POLOZKY_ZADÁNÍ!#REF!</definedName>
    <definedName name="ČO" localSheetId="0">[2]POLOZKY_ZADÁNÍ!#REF!</definedName>
    <definedName name="ČO" localSheetId="3">[2]POLOZKY_ZADÁNÍ!#REF!</definedName>
    <definedName name="ČO">[2]POLOZKY_ZADÁNÍ!#REF!</definedName>
    <definedName name="ČP" localSheetId="5">#REF!</definedName>
    <definedName name="D" localSheetId="2">[2]POLOZKY_ZADÁNÍ!#REF!</definedName>
    <definedName name="D" localSheetId="4">[2]POLOZKY_ZADÁNÍ!#REF!</definedName>
    <definedName name="D" localSheetId="0">[2]POLOZKY_ZADÁNÍ!#REF!</definedName>
    <definedName name="D" localSheetId="3">[2]POLOZKY_ZADÁNÍ!#REF!</definedName>
    <definedName name="D">[2]POLOZKY_ZADÁNÍ!#REF!</definedName>
    <definedName name="DN" localSheetId="5">#REF!</definedName>
    <definedName name="DP" localSheetId="5">#REF!</definedName>
    <definedName name="DZ" localSheetId="5">#REF!</definedName>
    <definedName name="Excel_BuiltIn__FilterDatabase_1">"$#REF!.$AD$1:$AD$24"</definedName>
    <definedName name="Excel_BuiltIn_Print_Area_1">"$#REF!.$A$1:$AO$53"</definedName>
    <definedName name="FASD">#REF!</definedName>
    <definedName name="klauzura1" localSheetId="1">'ŘEZIVO OSTATNÍ'!#REF!</definedName>
    <definedName name="klauzura1" localSheetId="0">ŘEZIVO_hranolové!#REF!</definedName>
    <definedName name="klauzura1_1" localSheetId="0">ŘEZIVO_hranolové!#REF!</definedName>
    <definedName name="klauzura1_10" localSheetId="0">ŘEZIVO_hranolové!#REF!</definedName>
    <definedName name="klauzura1_11" localSheetId="0">ŘEZIVO_hranolové!#REF!</definedName>
    <definedName name="klauzura1_12" localSheetId="0">ŘEZIVO_hranolové!#REF!</definedName>
    <definedName name="klauzura1_2" localSheetId="1">'ŘEZIVO OSTATNÍ'!#REF!</definedName>
    <definedName name="klauzura1_2" localSheetId="0">ŘEZIVO_hranolové!#REF!</definedName>
    <definedName name="klauzura1_3" localSheetId="1">'ŘEZIVO OSTATNÍ'!#REF!</definedName>
    <definedName name="klauzura1_3" localSheetId="0">ŘEZIVO_hranolové!#REF!</definedName>
    <definedName name="klauzura1_4" localSheetId="1">'ŘEZIVO OSTATNÍ'!#REF!</definedName>
    <definedName name="klauzura1_4" localSheetId="0">ŘEZIVO_hranolové!#REF!</definedName>
    <definedName name="klauzura1_5" localSheetId="1">'ŘEZIVO OSTATNÍ'!#REF!</definedName>
    <definedName name="klauzura1_5" localSheetId="0">ŘEZIVO_hranolové!#REF!</definedName>
    <definedName name="klauzura1_6" localSheetId="0">ŘEZIVO_hranolové!#REF!</definedName>
    <definedName name="klauzura1_7" localSheetId="0">ŘEZIVO_hranolové!#REF!</definedName>
    <definedName name="klauzura1_8" localSheetId="0">ŘEZIVO_hranolové!#REF!</definedName>
    <definedName name="klauzura1_9" localSheetId="0">ŘEZIVO_hranolové!#REF!</definedName>
    <definedName name="MA" localSheetId="5">#REF!</definedName>
    <definedName name="NÁ" localSheetId="5">#REF!</definedName>
    <definedName name="_xlnm.Print_Titles" localSheetId="2">DEMONTÁŽE!$8:$9</definedName>
    <definedName name="_xlnm.Print_Titles" localSheetId="4">KLEMPÍŘSKÉ!$8:$10</definedName>
    <definedName name="_xlnm.Print_Titles" localSheetId="5">'KOTVY+OCEL'!$7:$7</definedName>
    <definedName name="_xlnm.Print_Titles" localSheetId="0">ŘEZIVO_hranolové!$11:$16</definedName>
    <definedName name="_xlnm.Print_Titles" localSheetId="3">ZDIVO!$8:$9</definedName>
    <definedName name="NO" localSheetId="5">#REF!</definedName>
    <definedName name="_xlnm.Print_Area" localSheetId="2">DEMONTÁŽE!$A$1:$L$42</definedName>
    <definedName name="_xlnm.Print_Area" localSheetId="4">KLEMPÍŘSKÉ!$A$1:$L$118</definedName>
    <definedName name="_xlnm.Print_Area" localSheetId="5">'KOTVY+OCEL'!$A$1:$F$50</definedName>
    <definedName name="_xlnm.Print_Area" localSheetId="6">OKNA!$A$1:$E$18</definedName>
    <definedName name="_xlnm.Print_Area" localSheetId="1">'ŘEZIVO OSTATNÍ'!$A$1:$K$52</definedName>
    <definedName name="_xlnm.Print_Area" localSheetId="0">ŘEZIVO_hranolové!$A$1:$AA$337</definedName>
    <definedName name="_xlnm.Print_Area" localSheetId="3">ZDIVO!$A$1:$O$67</definedName>
    <definedName name="ochranná_opatření_lešení">#REF!</definedName>
    <definedName name="PO" localSheetId="5">#REF!</definedName>
    <definedName name="PR" localSheetId="5">#REF!</definedName>
    <definedName name="PZ" localSheetId="5">#REF!</definedName>
    <definedName name="SA" localSheetId="6">[2]POLOZKY_ZADÁNÍ!#REF!</definedName>
    <definedName name="SA">[2]POLOZKY_ZADÁNÍ!#REF!</definedName>
    <definedName name="SP" localSheetId="5">#REF!</definedName>
    <definedName name="ŠN" localSheetId="5">#REF!</definedName>
    <definedName name="ŠP" localSheetId="5">#REF!</definedName>
    <definedName name="ŠZ" localSheetId="5">#REF!</definedName>
    <definedName name="TÁHLA" localSheetId="6">[2]POLOZKY_ZADÁNÍ!#REF!</definedName>
    <definedName name="TÁHLA">[2]POLOZKY_ZADÁNÍ!#REF!</definedName>
    <definedName name="VA" localSheetId="5">#REF!</definedName>
    <definedName name="VČ" localSheetId="5">#REF!</definedName>
    <definedName name="VN" localSheetId="5">#REF!</definedName>
    <definedName name="VP" localSheetId="5">#REF!</definedName>
    <definedName name="VZ" localSheetId="5">#REF!</definedName>
    <definedName name="ZADÁNÍ" localSheetId="5">#REF!</definedName>
  </definedNames>
  <calcPr calcId="191029" iterate="1" iterateCount="1"/>
  <customWorkbookViews>
    <customWorkbookView name="GT" guid="{A8BB7E0C-F728-4053-A19B-C6AC194DF1E5}" maximized="1" windowWidth="1020" windowHeight="606" activeSheetId="2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6" i="128" l="1"/>
  <c r="L118" i="128"/>
  <c r="X337" i="127"/>
  <c r="W337" i="127"/>
  <c r="V337" i="127"/>
  <c r="U337" i="127"/>
  <c r="T337" i="127"/>
  <c r="O337" i="127"/>
  <c r="J337" i="127"/>
  <c r="T241" i="127"/>
  <c r="O241" i="127"/>
  <c r="J241" i="127"/>
  <c r="T227" i="127"/>
  <c r="O227" i="127"/>
  <c r="J227" i="127"/>
  <c r="T295" i="127"/>
  <c r="O295" i="127"/>
  <c r="J295" i="127"/>
  <c r="T312" i="127"/>
  <c r="O312" i="127"/>
  <c r="J312" i="127"/>
  <c r="T264" i="127"/>
  <c r="O264" i="127"/>
  <c r="T250" i="127"/>
  <c r="O250" i="127"/>
  <c r="T219" i="127"/>
  <c r="O219" i="127"/>
  <c r="J219" i="127"/>
  <c r="T214" i="127"/>
  <c r="O214" i="127"/>
  <c r="T200" i="127"/>
  <c r="O200" i="127"/>
  <c r="T139" i="127"/>
  <c r="O139" i="127"/>
  <c r="J139" i="127"/>
  <c r="T187" i="127"/>
  <c r="O187" i="127"/>
  <c r="J187" i="127"/>
  <c r="I58" i="122" l="1"/>
  <c r="C30" i="122"/>
  <c r="C29" i="122"/>
  <c r="F22" i="122" l="1"/>
  <c r="F29" i="123"/>
  <c r="L78" i="128"/>
  <c r="L77" i="128"/>
  <c r="L76" i="128"/>
  <c r="L75" i="128"/>
  <c r="L74" i="128"/>
  <c r="L73" i="128"/>
  <c r="L72" i="128"/>
  <c r="L117" i="128"/>
  <c r="L51" i="128"/>
  <c r="L49" i="128"/>
  <c r="L50" i="128"/>
  <c r="L52" i="128" l="1"/>
  <c r="T336" i="127" l="1"/>
  <c r="O336" i="127"/>
  <c r="J336" i="127"/>
  <c r="T277" i="127"/>
  <c r="O277" i="127"/>
  <c r="J277" i="127"/>
  <c r="T329" i="127"/>
  <c r="O329" i="127"/>
  <c r="J329" i="127"/>
  <c r="T172" i="127"/>
  <c r="O172" i="127"/>
  <c r="J172" i="127"/>
  <c r="J42" i="124"/>
  <c r="J34" i="124"/>
  <c r="J67" i="127" l="1"/>
  <c r="T67" i="127"/>
  <c r="J68" i="127"/>
  <c r="T68" i="127"/>
  <c r="C45" i="126" l="1"/>
  <c r="C35" i="126"/>
  <c r="C26" i="126"/>
  <c r="J66" i="122"/>
  <c r="L66" i="122" s="1"/>
  <c r="L67" i="122" s="1"/>
  <c r="C31" i="122"/>
  <c r="C50" i="122"/>
  <c r="C51" i="122"/>
  <c r="I65" i="122"/>
  <c r="I64" i="122"/>
  <c r="K64" i="122" s="1"/>
  <c r="I63" i="122"/>
  <c r="I62" i="122"/>
  <c r="K62" i="122" s="1"/>
  <c r="F61" i="122"/>
  <c r="J61" i="122" s="1"/>
  <c r="J41" i="122"/>
  <c r="I38" i="122"/>
  <c r="C57" i="122"/>
  <c r="M57" i="122" s="1"/>
  <c r="I56" i="122"/>
  <c r="M56" i="122" s="1"/>
  <c r="I55" i="122"/>
  <c r="K55" i="122" s="1"/>
  <c r="I54" i="122"/>
  <c r="I53" i="122"/>
  <c r="K53" i="122" s="1"/>
  <c r="I37" i="122"/>
  <c r="I36" i="122"/>
  <c r="K36" i="122" s="1"/>
  <c r="I35" i="122"/>
  <c r="K35" i="122" s="1"/>
  <c r="I34" i="122"/>
  <c r="K34" i="122" s="1"/>
  <c r="I33" i="122"/>
  <c r="K33" i="122" s="1"/>
  <c r="H33" i="123"/>
  <c r="J33" i="123" s="1"/>
  <c r="H22" i="123"/>
  <c r="J22" i="123" s="1"/>
  <c r="H32" i="123"/>
  <c r="I32" i="123" s="1"/>
  <c r="J32" i="123" s="1"/>
  <c r="H20" i="123"/>
  <c r="H35" i="123"/>
  <c r="H11" i="123"/>
  <c r="H36" i="123"/>
  <c r="F24" i="123"/>
  <c r="H24" i="123" s="1"/>
  <c r="F12" i="123"/>
  <c r="H12" i="123" s="1"/>
  <c r="I37" i="123"/>
  <c r="I25" i="123"/>
  <c r="I13" i="123"/>
  <c r="H27" i="123"/>
  <c r="H15" i="123"/>
  <c r="C40" i="123"/>
  <c r="H40" i="123" s="1"/>
  <c r="I40" i="123" s="1"/>
  <c r="F39" i="123"/>
  <c r="C39" i="123" s="1"/>
  <c r="H39" i="123" s="1"/>
  <c r="I39" i="123" s="1"/>
  <c r="C30" i="123"/>
  <c r="H30" i="123" s="1"/>
  <c r="I30" i="123" s="1"/>
  <c r="C29" i="123"/>
  <c r="H29" i="123" s="1"/>
  <c r="I29" i="123" s="1"/>
  <c r="C18" i="123"/>
  <c r="H18" i="123" s="1"/>
  <c r="I18" i="123" s="1"/>
  <c r="C17" i="123"/>
  <c r="H17" i="123" s="1"/>
  <c r="I17" i="123" s="1"/>
  <c r="C38" i="123"/>
  <c r="C28" i="123"/>
  <c r="C16" i="123"/>
  <c r="H42" i="123" l="1"/>
  <c r="M55" i="122"/>
  <c r="I20" i="123"/>
  <c r="J20" i="123" s="1"/>
  <c r="I36" i="123"/>
  <c r="J36" i="123" s="1"/>
  <c r="I24" i="123"/>
  <c r="J24" i="123" s="1"/>
  <c r="I12" i="123"/>
  <c r="I27" i="123"/>
  <c r="J27" i="123" s="1"/>
  <c r="I15" i="123"/>
  <c r="J15" i="123" s="1"/>
  <c r="L114" i="128"/>
  <c r="L113" i="128"/>
  <c r="L112" i="128"/>
  <c r="L111" i="128"/>
  <c r="L110" i="128"/>
  <c r="L109" i="128"/>
  <c r="L108" i="128"/>
  <c r="L105" i="128"/>
  <c r="L104" i="128"/>
  <c r="L103" i="128"/>
  <c r="L102" i="128"/>
  <c r="L100" i="128"/>
  <c r="L99" i="128"/>
  <c r="L96" i="128"/>
  <c r="L95" i="128"/>
  <c r="L93" i="128"/>
  <c r="L92" i="128"/>
  <c r="L89" i="128"/>
  <c r="L88" i="128"/>
  <c r="L86" i="128"/>
  <c r="L85" i="128"/>
  <c r="L71" i="128"/>
  <c r="L70" i="128"/>
  <c r="L69" i="128"/>
  <c r="L68" i="128"/>
  <c r="L65" i="128"/>
  <c r="L64" i="128"/>
  <c r="L63" i="128"/>
  <c r="L62" i="128"/>
  <c r="L24" i="128"/>
  <c r="L23" i="128"/>
  <c r="L31" i="128"/>
  <c r="L30" i="128"/>
  <c r="L28" i="128"/>
  <c r="L27" i="128"/>
  <c r="L60" i="128"/>
  <c r="L59" i="128"/>
  <c r="L39" i="128"/>
  <c r="L38" i="128"/>
  <c r="L35" i="128"/>
  <c r="L34" i="128"/>
  <c r="J32" i="124"/>
  <c r="J33" i="124"/>
  <c r="J27" i="124"/>
  <c r="J26" i="124"/>
  <c r="J24" i="124"/>
  <c r="J18" i="124"/>
  <c r="J44" i="124"/>
  <c r="J12" i="123" l="1"/>
  <c r="J42" i="123" s="1"/>
  <c r="I42" i="123"/>
  <c r="J25" i="124"/>
  <c r="J20" i="124"/>
  <c r="T101" i="127"/>
  <c r="O101" i="127"/>
  <c r="J101" i="127"/>
  <c r="T285" i="127"/>
  <c r="J285" i="127"/>
  <c r="T75" i="127"/>
  <c r="J75" i="127"/>
  <c r="T257" i="127"/>
  <c r="J257" i="127"/>
  <c r="T146" i="127"/>
  <c r="J146" i="127"/>
  <c r="T24" i="127"/>
  <c r="J24" i="127"/>
  <c r="J186" i="127"/>
  <c r="T186" i="127"/>
  <c r="T256" i="127"/>
  <c r="J256" i="127"/>
  <c r="T255" i="127"/>
  <c r="J255" i="127"/>
  <c r="T258" i="127"/>
  <c r="O258" i="127"/>
  <c r="J258" i="127"/>
  <c r="O39" i="127"/>
  <c r="T163" i="127"/>
  <c r="O163" i="127"/>
  <c r="T50" i="127"/>
  <c r="O50" i="127"/>
  <c r="T307" i="127"/>
  <c r="O307" i="127"/>
  <c r="T253" i="127"/>
  <c r="O253" i="127"/>
  <c r="T206" i="127"/>
  <c r="O206" i="127"/>
  <c r="T193" i="127"/>
  <c r="O193" i="127"/>
  <c r="T128" i="127"/>
  <c r="O128" i="127"/>
  <c r="T127" i="127"/>
  <c r="O127" i="127"/>
  <c r="T126" i="127"/>
  <c r="O126" i="127"/>
  <c r="T86" i="127"/>
  <c r="O86" i="127"/>
  <c r="T77" i="127"/>
  <c r="O77" i="127"/>
  <c r="J64" i="127"/>
  <c r="T145" i="127"/>
  <c r="J145" i="127"/>
  <c r="T144" i="127"/>
  <c r="J144" i="127"/>
  <c r="T23" i="127"/>
  <c r="J23" i="127"/>
  <c r="T22" i="127"/>
  <c r="J22" i="127"/>
  <c r="T21" i="127"/>
  <c r="J21" i="127"/>
  <c r="T20" i="127"/>
  <c r="J20" i="127"/>
  <c r="T19" i="127"/>
  <c r="J19" i="127"/>
  <c r="T18" i="127"/>
  <c r="J18" i="127"/>
  <c r="T284" i="127"/>
  <c r="J284" i="127"/>
  <c r="T283" i="127"/>
  <c r="J283" i="127"/>
  <c r="T282" i="127"/>
  <c r="J282" i="127"/>
  <c r="T281" i="127"/>
  <c r="J281" i="127"/>
  <c r="T280" i="127"/>
  <c r="J280" i="127"/>
  <c r="T279" i="127"/>
  <c r="J279" i="127"/>
  <c r="T185" i="127"/>
  <c r="J185" i="127"/>
  <c r="T184" i="127"/>
  <c r="J184" i="127"/>
  <c r="T183" i="127"/>
  <c r="J183" i="127"/>
  <c r="T182" i="127"/>
  <c r="J182" i="127"/>
  <c r="T74" i="127"/>
  <c r="J74" i="127"/>
  <c r="T73" i="127"/>
  <c r="J73" i="127"/>
  <c r="T72" i="127"/>
  <c r="J72" i="127"/>
  <c r="T71" i="127"/>
  <c r="J71" i="127"/>
  <c r="T70" i="127"/>
  <c r="J70" i="127"/>
  <c r="T69" i="127"/>
  <c r="J69" i="127"/>
  <c r="T64" i="127"/>
  <c r="J313" i="127"/>
  <c r="T317" i="127"/>
  <c r="O317" i="127"/>
  <c r="J317" i="127"/>
  <c r="J160" i="127"/>
  <c r="J162" i="127"/>
  <c r="J155" i="127"/>
  <c r="T45" i="127"/>
  <c r="O45" i="127"/>
  <c r="J45" i="127"/>
  <c r="T148" i="127"/>
  <c r="O148" i="127"/>
  <c r="J148" i="127"/>
  <c r="T268" i="127"/>
  <c r="O268" i="127"/>
  <c r="J268" i="127"/>
  <c r="T267" i="127"/>
  <c r="O267" i="127"/>
  <c r="J267" i="127"/>
  <c r="T266" i="127"/>
  <c r="O266" i="127"/>
  <c r="J266" i="127"/>
  <c r="T265" i="127"/>
  <c r="O265" i="127"/>
  <c r="J265" i="127"/>
  <c r="T263" i="127"/>
  <c r="O263" i="127"/>
  <c r="J263" i="127"/>
  <c r="T262" i="127"/>
  <c r="O262" i="127"/>
  <c r="J262" i="127"/>
  <c r="T261" i="127"/>
  <c r="O261" i="127"/>
  <c r="J261" i="127"/>
  <c r="T260" i="127"/>
  <c r="O260" i="127"/>
  <c r="J260" i="127"/>
  <c r="T259" i="127"/>
  <c r="O259" i="127"/>
  <c r="T180" i="127"/>
  <c r="O180" i="127"/>
  <c r="J180" i="127"/>
  <c r="T179" i="127"/>
  <c r="O179" i="127"/>
  <c r="J179" i="127"/>
  <c r="T178" i="127"/>
  <c r="O178" i="127"/>
  <c r="J178" i="127"/>
  <c r="T176" i="127"/>
  <c r="O176" i="127"/>
  <c r="T177" i="127"/>
  <c r="O177" i="127"/>
  <c r="J177" i="127"/>
  <c r="T175" i="127"/>
  <c r="O175" i="127"/>
  <c r="T174" i="127"/>
  <c r="O174" i="127"/>
  <c r="J174" i="127"/>
  <c r="T173" i="127"/>
  <c r="O173" i="127"/>
  <c r="J173" i="127"/>
  <c r="T167" i="127"/>
  <c r="O167" i="127"/>
  <c r="J167" i="127"/>
  <c r="T171" i="127"/>
  <c r="J171" i="127"/>
  <c r="T170" i="127"/>
  <c r="O170" i="127"/>
  <c r="J170" i="127"/>
  <c r="T169" i="127"/>
  <c r="O169" i="127"/>
  <c r="J169" i="127"/>
  <c r="O168" i="127"/>
  <c r="J168" i="127"/>
  <c r="T161" i="127"/>
  <c r="O161" i="127"/>
  <c r="J161" i="127"/>
  <c r="T166" i="127"/>
  <c r="O166" i="127"/>
  <c r="J166" i="127"/>
  <c r="T165" i="127"/>
  <c r="O165" i="127"/>
  <c r="T164" i="127"/>
  <c r="O164" i="127"/>
  <c r="T162" i="127"/>
  <c r="O162" i="127"/>
  <c r="T160" i="127"/>
  <c r="O160" i="127"/>
  <c r="T159" i="127"/>
  <c r="O159" i="127"/>
  <c r="J159" i="127"/>
  <c r="T158" i="127"/>
  <c r="O158" i="127"/>
  <c r="J158" i="127"/>
  <c r="T157" i="127"/>
  <c r="O157" i="127"/>
  <c r="J157" i="127"/>
  <c r="T156" i="127"/>
  <c r="O156" i="127"/>
  <c r="J156" i="127"/>
  <c r="T194" i="127"/>
  <c r="O194" i="127"/>
  <c r="J194" i="127"/>
  <c r="T149" i="127"/>
  <c r="O149" i="127"/>
  <c r="J149" i="127"/>
  <c r="T154" i="127"/>
  <c r="O154" i="127"/>
  <c r="J154" i="127"/>
  <c r="T153" i="127"/>
  <c r="O153" i="127"/>
  <c r="T152" i="127"/>
  <c r="O152" i="127"/>
  <c r="J152" i="127"/>
  <c r="T151" i="127"/>
  <c r="O151" i="127"/>
  <c r="J151" i="127"/>
  <c r="T150" i="127"/>
  <c r="O150" i="127"/>
  <c r="J150" i="127"/>
  <c r="T147" i="127"/>
  <c r="O147" i="127"/>
  <c r="J147" i="127"/>
  <c r="T62" i="127"/>
  <c r="O62" i="127"/>
  <c r="J62" i="127"/>
  <c r="T61" i="127"/>
  <c r="O61" i="127"/>
  <c r="J61" i="127"/>
  <c r="T60" i="127"/>
  <c r="O60" i="127"/>
  <c r="T59" i="127"/>
  <c r="O59" i="127"/>
  <c r="T58" i="127"/>
  <c r="O58" i="127"/>
  <c r="J58" i="127"/>
  <c r="T57" i="127"/>
  <c r="O57" i="127"/>
  <c r="T56" i="127"/>
  <c r="O56" i="127"/>
  <c r="T55" i="127"/>
  <c r="O55" i="127"/>
  <c r="J55" i="127"/>
  <c r="T54" i="127"/>
  <c r="O54" i="127"/>
  <c r="J54" i="127"/>
  <c r="T53" i="127"/>
  <c r="O53" i="127"/>
  <c r="T52" i="127"/>
  <c r="O52" i="127"/>
  <c r="T51" i="127"/>
  <c r="O51" i="127"/>
  <c r="J51" i="127"/>
  <c r="T49" i="127"/>
  <c r="O49" i="127"/>
  <c r="T48" i="127"/>
  <c r="O48" i="127"/>
  <c r="J48" i="127"/>
  <c r="T47" i="127"/>
  <c r="O47" i="127"/>
  <c r="J47" i="127"/>
  <c r="T46" i="127"/>
  <c r="O46" i="127"/>
  <c r="T44" i="127"/>
  <c r="O44" i="127"/>
  <c r="J44" i="127"/>
  <c r="T43" i="127"/>
  <c r="O43" i="127"/>
  <c r="J43" i="127"/>
  <c r="T42" i="127"/>
  <c r="O42" i="127"/>
  <c r="J42" i="127"/>
  <c r="T41" i="127"/>
  <c r="O41" i="127"/>
  <c r="J41" i="127"/>
  <c r="T40" i="127"/>
  <c r="O40" i="127"/>
  <c r="J40" i="127"/>
  <c r="T39" i="127"/>
  <c r="J39" i="127"/>
  <c r="T38" i="127"/>
  <c r="O38" i="127"/>
  <c r="J38" i="127"/>
  <c r="T37" i="127"/>
  <c r="O37" i="127"/>
  <c r="J37" i="127"/>
  <c r="T36" i="127"/>
  <c r="O36" i="127"/>
  <c r="J36" i="127"/>
  <c r="T35" i="127"/>
  <c r="O35" i="127"/>
  <c r="J35" i="127"/>
  <c r="T34" i="127"/>
  <c r="O34" i="127"/>
  <c r="J34" i="127"/>
  <c r="T33" i="127"/>
  <c r="O33" i="127"/>
  <c r="J33" i="127"/>
  <c r="T32" i="127"/>
  <c r="O32" i="127"/>
  <c r="J32" i="127"/>
  <c r="T31" i="127"/>
  <c r="O31" i="127"/>
  <c r="J31" i="127"/>
  <c r="T30" i="127"/>
  <c r="O30" i="127"/>
  <c r="J30" i="127"/>
  <c r="T29" i="127"/>
  <c r="O29" i="127"/>
  <c r="J29" i="127"/>
  <c r="T28" i="127"/>
  <c r="O28" i="127"/>
  <c r="J28" i="127"/>
  <c r="T27" i="127"/>
  <c r="O27" i="127"/>
  <c r="J27" i="127"/>
  <c r="T26" i="127"/>
  <c r="O26" i="127"/>
  <c r="J26" i="127"/>
  <c r="T25" i="127"/>
  <c r="O25" i="127"/>
  <c r="J25" i="127"/>
  <c r="T274" i="127"/>
  <c r="O274" i="127"/>
  <c r="J274" i="127"/>
  <c r="T335" i="127"/>
  <c r="O335" i="127"/>
  <c r="J335" i="127"/>
  <c r="T273" i="127"/>
  <c r="O273" i="127"/>
  <c r="J273" i="127"/>
  <c r="T272" i="127"/>
  <c r="O272" i="127"/>
  <c r="T271" i="127"/>
  <c r="O271" i="127"/>
  <c r="J271" i="127"/>
  <c r="T270" i="127"/>
  <c r="O270" i="127"/>
  <c r="J270" i="127"/>
  <c r="T269" i="127"/>
  <c r="O269" i="127"/>
  <c r="J269" i="127"/>
  <c r="T308" i="127"/>
  <c r="O308" i="127"/>
  <c r="J308" i="127"/>
  <c r="T326" i="127"/>
  <c r="O326" i="127"/>
  <c r="J326" i="127"/>
  <c r="T325" i="127"/>
  <c r="O325" i="127"/>
  <c r="J325" i="127"/>
  <c r="T324" i="127"/>
  <c r="O324" i="127"/>
  <c r="J324" i="127"/>
  <c r="T323" i="127"/>
  <c r="O323" i="127"/>
  <c r="J323" i="127"/>
  <c r="T311" i="127"/>
  <c r="O311" i="127"/>
  <c r="J311" i="127"/>
  <c r="T322" i="127"/>
  <c r="O322" i="127"/>
  <c r="J322" i="127"/>
  <c r="T321" i="127"/>
  <c r="O321" i="127"/>
  <c r="J321" i="127"/>
  <c r="T320" i="127"/>
  <c r="O320" i="127"/>
  <c r="J320" i="127"/>
  <c r="T319" i="127"/>
  <c r="O319" i="127"/>
  <c r="J319" i="127"/>
  <c r="T318" i="127"/>
  <c r="O318" i="127"/>
  <c r="J318" i="127"/>
  <c r="T316" i="127"/>
  <c r="O316" i="127"/>
  <c r="J316" i="127"/>
  <c r="T315" i="127"/>
  <c r="O315" i="127"/>
  <c r="J315" i="127"/>
  <c r="T314" i="127"/>
  <c r="O314" i="127"/>
  <c r="T334" i="127"/>
  <c r="O334" i="127"/>
  <c r="J334" i="127"/>
  <c r="T333" i="127"/>
  <c r="O333" i="127"/>
  <c r="J333" i="127"/>
  <c r="T332" i="127"/>
  <c r="O332" i="127"/>
  <c r="J332" i="127"/>
  <c r="T331" i="127"/>
  <c r="O331" i="127"/>
  <c r="J331" i="127"/>
  <c r="T330" i="127"/>
  <c r="O330" i="127"/>
  <c r="J330" i="127"/>
  <c r="T328" i="127"/>
  <c r="O328" i="127"/>
  <c r="J328" i="127"/>
  <c r="T327" i="127"/>
  <c r="O327" i="127"/>
  <c r="J327" i="127"/>
  <c r="T276" i="127"/>
  <c r="O276" i="127"/>
  <c r="J276" i="127"/>
  <c r="T275" i="127"/>
  <c r="O275" i="127"/>
  <c r="J275" i="127"/>
  <c r="T299" i="127"/>
  <c r="O299" i="127"/>
  <c r="J299" i="127"/>
  <c r="T298" i="127"/>
  <c r="O298" i="127"/>
  <c r="J298" i="127"/>
  <c r="T297" i="127"/>
  <c r="O297" i="127"/>
  <c r="J297" i="127"/>
  <c r="T296" i="127"/>
  <c r="O296" i="127"/>
  <c r="J296" i="127"/>
  <c r="T294" i="127"/>
  <c r="O294" i="127"/>
  <c r="J294" i="127"/>
  <c r="T293" i="127"/>
  <c r="O293" i="127"/>
  <c r="J293" i="127"/>
  <c r="T292" i="127"/>
  <c r="O292" i="127"/>
  <c r="J292" i="127"/>
  <c r="T291" i="127"/>
  <c r="O291" i="127"/>
  <c r="J291" i="127"/>
  <c r="T290" i="127"/>
  <c r="O290" i="127"/>
  <c r="T289" i="127"/>
  <c r="O289" i="127"/>
  <c r="J289" i="127"/>
  <c r="T305" i="127"/>
  <c r="O305" i="127"/>
  <c r="J305" i="127"/>
  <c r="T304" i="127"/>
  <c r="O304" i="127"/>
  <c r="J304" i="127"/>
  <c r="T303" i="127"/>
  <c r="O303" i="127"/>
  <c r="J303" i="127"/>
  <c r="T302" i="127"/>
  <c r="O302" i="127"/>
  <c r="J302" i="127"/>
  <c r="T301" i="127"/>
  <c r="O301" i="127"/>
  <c r="T300" i="127"/>
  <c r="O300" i="127"/>
  <c r="J300" i="127"/>
  <c r="T65" i="127"/>
  <c r="T66" i="127"/>
  <c r="T76" i="127"/>
  <c r="T80" i="127"/>
  <c r="T78" i="127"/>
  <c r="T79" i="127"/>
  <c r="T81" i="127"/>
  <c r="T82" i="127"/>
  <c r="T83" i="127"/>
  <c r="T84" i="127"/>
  <c r="T85" i="127"/>
  <c r="T87" i="127"/>
  <c r="T88" i="127"/>
  <c r="T89" i="127"/>
  <c r="T90" i="127"/>
  <c r="T91" i="127"/>
  <c r="T92" i="127"/>
  <c r="T93" i="127"/>
  <c r="T99" i="127"/>
  <c r="T100" i="127"/>
  <c r="T102" i="127"/>
  <c r="T103" i="127"/>
  <c r="T104" i="127"/>
  <c r="T105" i="127"/>
  <c r="T106" i="127"/>
  <c r="T107" i="127"/>
  <c r="T108" i="127"/>
  <c r="T109" i="127"/>
  <c r="T110" i="127"/>
  <c r="T111" i="127"/>
  <c r="T112" i="127"/>
  <c r="T113" i="127"/>
  <c r="T114" i="127"/>
  <c r="T115" i="127"/>
  <c r="T116" i="127"/>
  <c r="T117" i="127"/>
  <c r="T119" i="127"/>
  <c r="T120" i="127"/>
  <c r="T121" i="127"/>
  <c r="T122" i="127"/>
  <c r="T123" i="127"/>
  <c r="T124" i="127"/>
  <c r="T125" i="127"/>
  <c r="T129" i="127"/>
  <c r="T130" i="127"/>
  <c r="T131" i="127"/>
  <c r="T132" i="127"/>
  <c r="T133" i="127"/>
  <c r="T134" i="127"/>
  <c r="T135" i="127"/>
  <c r="T136" i="127"/>
  <c r="T137" i="127"/>
  <c r="T138" i="127"/>
  <c r="T140" i="127"/>
  <c r="T141" i="127"/>
  <c r="T142" i="127"/>
  <c r="T188" i="127"/>
  <c r="T189" i="127"/>
  <c r="T190" i="127"/>
  <c r="T191" i="127"/>
  <c r="T192" i="127"/>
  <c r="T195" i="127"/>
  <c r="T196" i="127"/>
  <c r="T197" i="127"/>
  <c r="T198" i="127"/>
  <c r="T199" i="127"/>
  <c r="T207" i="127"/>
  <c r="T208" i="127"/>
  <c r="T209" i="127"/>
  <c r="T210" i="127"/>
  <c r="T211" i="127"/>
  <c r="T212" i="127"/>
  <c r="T213" i="127"/>
  <c r="T215" i="127"/>
  <c r="T216" i="127"/>
  <c r="T220" i="127"/>
  <c r="T222" i="127"/>
  <c r="T224" i="127"/>
  <c r="T225" i="127"/>
  <c r="T226" i="127"/>
  <c r="T228" i="127"/>
  <c r="T229" i="127"/>
  <c r="T223" i="127"/>
  <c r="T221" i="127"/>
  <c r="T217" i="127"/>
  <c r="T230" i="127"/>
  <c r="T231" i="127"/>
  <c r="T218" i="127"/>
  <c r="T232" i="127"/>
  <c r="T233" i="127"/>
  <c r="T234" i="127"/>
  <c r="T235" i="127"/>
  <c r="T236" i="127"/>
  <c r="T237" i="127"/>
  <c r="T238" i="127"/>
  <c r="T239" i="127"/>
  <c r="T240" i="127"/>
  <c r="T242" i="127"/>
  <c r="T244" i="127"/>
  <c r="T243" i="127"/>
  <c r="T245" i="127"/>
  <c r="T246" i="127"/>
  <c r="T247" i="127"/>
  <c r="T248" i="127"/>
  <c r="T249" i="127"/>
  <c r="T251" i="127"/>
  <c r="T252" i="127"/>
  <c r="T286" i="127"/>
  <c r="T287" i="127"/>
  <c r="T288" i="127"/>
  <c r="T306" i="127"/>
  <c r="T309" i="127"/>
  <c r="T310" i="127"/>
  <c r="T313" i="127"/>
  <c r="O83" i="127"/>
  <c r="O84" i="127"/>
  <c r="O85" i="127"/>
  <c r="O87" i="127"/>
  <c r="O88" i="127"/>
  <c r="O89" i="127"/>
  <c r="O90" i="127"/>
  <c r="O91" i="127"/>
  <c r="O92" i="127"/>
  <c r="O93" i="127"/>
  <c r="O99" i="127"/>
  <c r="O100" i="127"/>
  <c r="O102" i="127"/>
  <c r="O103" i="127"/>
  <c r="O104" i="127"/>
  <c r="O105" i="127"/>
  <c r="O106" i="127"/>
  <c r="O107" i="127"/>
  <c r="O108" i="127"/>
  <c r="O109" i="127"/>
  <c r="O110" i="127"/>
  <c r="O111" i="127"/>
  <c r="O112" i="127"/>
  <c r="O113" i="127"/>
  <c r="O114" i="127"/>
  <c r="O115" i="127"/>
  <c r="O116" i="127"/>
  <c r="O117" i="127"/>
  <c r="O118" i="127"/>
  <c r="O119" i="127"/>
  <c r="O120" i="127"/>
  <c r="O121" i="127"/>
  <c r="O122" i="127"/>
  <c r="O123" i="127"/>
  <c r="O124" i="127"/>
  <c r="O125" i="127"/>
  <c r="O129" i="127"/>
  <c r="O130" i="127"/>
  <c r="O131" i="127"/>
  <c r="O132" i="127"/>
  <c r="O133" i="127"/>
  <c r="O134" i="127"/>
  <c r="O135" i="127"/>
  <c r="O136" i="127"/>
  <c r="O137" i="127"/>
  <c r="O138" i="127"/>
  <c r="O140" i="127"/>
  <c r="O141" i="127"/>
  <c r="O142" i="127"/>
  <c r="O188" i="127"/>
  <c r="O189" i="127"/>
  <c r="O190" i="127"/>
  <c r="O191" i="127"/>
  <c r="O192" i="127"/>
  <c r="O195" i="127"/>
  <c r="O196" i="127"/>
  <c r="O197" i="127"/>
  <c r="O198" i="127"/>
  <c r="O199" i="127"/>
  <c r="O207" i="127"/>
  <c r="O208" i="127"/>
  <c r="O209" i="127"/>
  <c r="O210" i="127"/>
  <c r="O211" i="127"/>
  <c r="O212" i="127"/>
  <c r="O213" i="127"/>
  <c r="O215" i="127"/>
  <c r="O216" i="127"/>
  <c r="O220" i="127"/>
  <c r="O222" i="127"/>
  <c r="O224" i="127"/>
  <c r="O225" i="127"/>
  <c r="O226" i="127"/>
  <c r="O228" i="127"/>
  <c r="O229" i="127"/>
  <c r="O223" i="127"/>
  <c r="O221" i="127"/>
  <c r="O217" i="127"/>
  <c r="O230" i="127"/>
  <c r="O231" i="127"/>
  <c r="O218" i="127"/>
  <c r="O232" i="127"/>
  <c r="O233" i="127"/>
  <c r="O234" i="127"/>
  <c r="O235" i="127"/>
  <c r="O236" i="127"/>
  <c r="O237" i="127"/>
  <c r="O238" i="127"/>
  <c r="O239" i="127"/>
  <c r="O240" i="127"/>
  <c r="O242" i="127"/>
  <c r="O244" i="127"/>
  <c r="O243" i="127"/>
  <c r="O245" i="127"/>
  <c r="O246" i="127"/>
  <c r="O247" i="127"/>
  <c r="O248" i="127"/>
  <c r="O249" i="127"/>
  <c r="O251" i="127"/>
  <c r="O252" i="127"/>
  <c r="O286" i="127"/>
  <c r="O287" i="127"/>
  <c r="O288" i="127"/>
  <c r="O306" i="127"/>
  <c r="O309" i="127"/>
  <c r="O310" i="127"/>
  <c r="O313" i="127"/>
  <c r="J84" i="127"/>
  <c r="J85" i="127"/>
  <c r="J87" i="127"/>
  <c r="J88" i="127"/>
  <c r="J89" i="127"/>
  <c r="J91" i="127"/>
  <c r="J92" i="127"/>
  <c r="J93" i="127"/>
  <c r="J99" i="127"/>
  <c r="J102" i="127"/>
  <c r="J103" i="127"/>
  <c r="J104" i="127"/>
  <c r="J105" i="127"/>
  <c r="J106" i="127"/>
  <c r="J107" i="127"/>
  <c r="J108" i="127"/>
  <c r="J109" i="127"/>
  <c r="J110" i="127"/>
  <c r="J111" i="127"/>
  <c r="J112" i="127"/>
  <c r="J113" i="127"/>
  <c r="J114" i="127"/>
  <c r="J115" i="127"/>
  <c r="J116" i="127"/>
  <c r="J117" i="127"/>
  <c r="J118" i="127"/>
  <c r="J119" i="127"/>
  <c r="J120" i="127"/>
  <c r="J121" i="127"/>
  <c r="J123" i="127"/>
  <c r="J124" i="127"/>
  <c r="J125" i="127"/>
  <c r="J130" i="127"/>
  <c r="J131" i="127"/>
  <c r="J132" i="127"/>
  <c r="J133" i="127"/>
  <c r="J134" i="127"/>
  <c r="J135" i="127"/>
  <c r="J136" i="127"/>
  <c r="J137" i="127"/>
  <c r="J138" i="127"/>
  <c r="J140" i="127"/>
  <c r="J141" i="127"/>
  <c r="J142" i="127"/>
  <c r="J188" i="127"/>
  <c r="J189" i="127"/>
  <c r="J190" i="127"/>
  <c r="J191" i="127"/>
  <c r="J195" i="127"/>
  <c r="J196" i="127"/>
  <c r="J197" i="127"/>
  <c r="J198" i="127"/>
  <c r="J199" i="127"/>
  <c r="J207" i="127"/>
  <c r="J208" i="127"/>
  <c r="J209" i="127"/>
  <c r="J210" i="127"/>
  <c r="J211" i="127"/>
  <c r="J212" i="127"/>
  <c r="J213" i="127"/>
  <c r="J215" i="127"/>
  <c r="J216" i="127"/>
  <c r="J220" i="127"/>
  <c r="J222" i="127"/>
  <c r="J224" i="127"/>
  <c r="J226" i="127"/>
  <c r="J228" i="127"/>
  <c r="J229" i="127"/>
  <c r="J223" i="127"/>
  <c r="J221" i="127"/>
  <c r="J217" i="127"/>
  <c r="J230" i="127"/>
  <c r="J231" i="127"/>
  <c r="J218" i="127"/>
  <c r="J232" i="127"/>
  <c r="J233" i="127"/>
  <c r="J234" i="127"/>
  <c r="J235" i="127"/>
  <c r="J236" i="127"/>
  <c r="J237" i="127"/>
  <c r="J238" i="127"/>
  <c r="J239" i="127"/>
  <c r="J240" i="127"/>
  <c r="J242" i="127"/>
  <c r="J244" i="127"/>
  <c r="J243" i="127"/>
  <c r="J245" i="127"/>
  <c r="J246" i="127"/>
  <c r="J247" i="127"/>
  <c r="J248" i="127"/>
  <c r="J249" i="127"/>
  <c r="J251" i="127"/>
  <c r="J252" i="127"/>
  <c r="J286" i="127"/>
  <c r="J287" i="127"/>
  <c r="J288" i="127"/>
  <c r="J306" i="127"/>
  <c r="J309" i="127"/>
  <c r="J310" i="127"/>
  <c r="O78" i="127"/>
  <c r="O79" i="127"/>
  <c r="O76" i="127"/>
  <c r="O80" i="127"/>
  <c r="O81" i="127"/>
  <c r="O82" i="127"/>
  <c r="J83" i="127"/>
  <c r="J76" i="127"/>
  <c r="L44" i="128"/>
  <c r="L41" i="128" l="1"/>
  <c r="L40" i="128"/>
  <c r="L48" i="128"/>
  <c r="L47" i="128"/>
  <c r="L46" i="128"/>
  <c r="L21" i="128"/>
  <c r="L20" i="128"/>
  <c r="L18" i="128"/>
  <c r="I16" i="122"/>
  <c r="I14" i="122"/>
  <c r="K14" i="122" s="1"/>
  <c r="I12" i="122"/>
  <c r="K12" i="122" s="1"/>
  <c r="I11" i="122"/>
  <c r="J51" i="124"/>
  <c r="J22" i="124"/>
  <c r="K16" i="122" l="1"/>
  <c r="M16" i="122" s="1"/>
  <c r="J22" i="122" l="1"/>
  <c r="J67" i="122" s="1"/>
  <c r="I15" i="122"/>
  <c r="I13" i="122"/>
  <c r="K11" i="122"/>
  <c r="K13" i="122" l="1"/>
  <c r="K67" i="122" s="1"/>
  <c r="C18" i="122" l="1"/>
  <c r="M18" i="122" s="1"/>
  <c r="I19" i="122"/>
  <c r="I17" i="122"/>
  <c r="I67" i="122" l="1"/>
  <c r="M17" i="122"/>
  <c r="M67" i="122" s="1"/>
  <c r="J31" i="124"/>
  <c r="J29" i="124"/>
  <c r="J28" i="124"/>
  <c r="J37" i="124"/>
  <c r="J38" i="124"/>
  <c r="J39" i="124"/>
  <c r="J40" i="124"/>
  <c r="J43" i="124"/>
  <c r="J45" i="124"/>
  <c r="J46" i="124"/>
  <c r="J47" i="124"/>
  <c r="J49" i="124"/>
  <c r="J50" i="124"/>
  <c r="J48" i="124"/>
  <c r="J36" i="124"/>
  <c r="J19" i="124"/>
  <c r="J21" i="124"/>
  <c r="J66" i="127"/>
  <c r="J65" i="127"/>
  <c r="J52" i="124" l="1"/>
  <c r="I52" i="124"/>
  <c r="L17" i="128"/>
  <c r="L45" i="128" l="1"/>
  <c r="L43" i="128"/>
  <c r="L42" i="128"/>
  <c r="L33" i="128"/>
  <c r="L32" i="128"/>
  <c r="L337" i="127" l="1"/>
  <c r="Q337" i="127"/>
  <c r="G337" i="127"/>
</calcChain>
</file>

<file path=xl/sharedStrings.xml><?xml version="1.0" encoding="utf-8"?>
<sst xmlns="http://schemas.openxmlformats.org/spreadsheetml/2006/main" count="2141" uniqueCount="647">
  <si>
    <t>OZN.</t>
  </si>
  <si>
    <t>PLOCHA</t>
  </si>
  <si>
    <t>ODHAD</t>
  </si>
  <si>
    <t>umístění</t>
  </si>
  <si>
    <t>PRVEK</t>
  </si>
  <si>
    <t>Materiál</t>
  </si>
  <si>
    <t>R.Š. (mm)</t>
  </si>
  <si>
    <t>DÉLKA  (m)</t>
  </si>
  <si>
    <t>NOVÝ PLECH</t>
  </si>
  <si>
    <t>Cu</t>
  </si>
  <si>
    <t>ZJIŠTĚNÁ</t>
  </si>
  <si>
    <t>(%)</t>
  </si>
  <si>
    <r>
      <t>(m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)</t>
    </r>
  </si>
  <si>
    <t>N10</t>
  </si>
  <si>
    <t>N11</t>
  </si>
  <si>
    <t>N12</t>
  </si>
  <si>
    <t>N13</t>
  </si>
  <si>
    <t>N14</t>
  </si>
  <si>
    <t>N15</t>
  </si>
  <si>
    <t>ORIENTAČNÍ VÝPIS KLEMPÍŘSKÝCH PRVKŮ DLE ČSN 73 3610 : Měd  0,63 mm</t>
  </si>
  <si>
    <t>POČET  KS</t>
  </si>
  <si>
    <t>N1</t>
  </si>
  <si>
    <t>N2</t>
  </si>
  <si>
    <t>N4</t>
  </si>
  <si>
    <t>Krycí lišta</t>
  </si>
  <si>
    <t>N5</t>
  </si>
  <si>
    <t>N6</t>
  </si>
  <si>
    <t>N7</t>
  </si>
  <si>
    <t>N8</t>
  </si>
  <si>
    <t>N9</t>
  </si>
  <si>
    <t>NOVÉ</t>
  </si>
  <si>
    <t>Oplechování komínu</t>
  </si>
  <si>
    <t>Ozn.</t>
  </si>
  <si>
    <t>objem(m3)</t>
  </si>
  <si>
    <t xml:space="preserve">VÝPIS ZEDNICKÝCH OPRAV A NOVÉHO ZDĚNÍ </t>
  </si>
  <si>
    <t>POPIS</t>
  </si>
  <si>
    <t>ZDĚNÍ - ORIENTAČNÍ ROZMĚRY</t>
  </si>
  <si>
    <t>KS/ KPL</t>
  </si>
  <si>
    <t>%</t>
  </si>
  <si>
    <t>CELKEM</t>
  </si>
  <si>
    <t>MATERIÁL</t>
  </si>
  <si>
    <t>POPIS  MATERIÁLU</t>
  </si>
  <si>
    <t>POZNÁMKA</t>
  </si>
  <si>
    <t>plocha (m2)</t>
  </si>
  <si>
    <t>výška(m)</t>
  </si>
  <si>
    <t>šířka(m)</t>
  </si>
  <si>
    <t>délka(m)</t>
  </si>
  <si>
    <t>PŮV. (m3)</t>
  </si>
  <si>
    <t>NOVÝ (m3)</t>
  </si>
  <si>
    <t>Z1</t>
  </si>
  <si>
    <t>Z2</t>
  </si>
  <si>
    <t>Z4</t>
  </si>
  <si>
    <t>VÝPIS DEMONTÁŽÍ A BOURÁNÍ</t>
  </si>
  <si>
    <t>ROZMĚRY</t>
  </si>
  <si>
    <t>OBJEM m3</t>
  </si>
  <si>
    <t>KS</t>
  </si>
  <si>
    <t>DO SUTI</t>
  </si>
  <si>
    <t>K POUŽITÍ</t>
  </si>
  <si>
    <t>Profil [mm]</t>
  </si>
  <si>
    <t>Délka [m]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</si>
  <si>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</si>
  <si>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/</t>
  </si>
  <si>
    <t>OZNAČENÍ</t>
  </si>
  <si>
    <t>NOVÁ KONSTRUKCE</t>
  </si>
  <si>
    <t>OPERACE</t>
  </si>
  <si>
    <t>Poznámka</t>
  </si>
  <si>
    <t>PRVKU</t>
  </si>
  <si>
    <t>Zjištěné</t>
  </si>
  <si>
    <t>Specifikace</t>
  </si>
  <si>
    <t>Vazba/Pole</t>
  </si>
  <si>
    <t>Č. prvku</t>
  </si>
  <si>
    <t>Počet  ks</t>
  </si>
  <si>
    <t>VÝPIS OSTATNÍHO ŘEZIVA - SMRK A MODŘÍN, DESKOVÉ ŘEZIVO BOČNÍ, PRŮMYSLOVĚ SUŠENÉ</t>
  </si>
  <si>
    <t xml:space="preserve">• vlhkost před zabudováním 12%
1.  suky: max. průměr suku 15 mm
2.  odklon vláken do 7%
3.  dřeň – nedovoluje se
4.  šířka letokruhů do 4 mm
5.  trhliny nedovolují se
6.  obliny nedovolují se
7.  zakřivení 
    • podélné do 5 mm / 2 m
    • šroubové do 1 mm/ 100 mm šířky
8.  zabarvení a hniloba – nedovoluje se
9.  tlakové dřevo do 1/5 průřezu
10. poškození hmyzem – nedovoluje se
</t>
  </si>
  <si>
    <t>PODLAHOVÉ PRKNO</t>
  </si>
  <si>
    <t>Hrubé rozměry před hoblováním - přídavek na průřez 5mm, přídavek na délku 0,3m</t>
  </si>
  <si>
    <r>
      <t>Pr</t>
    </r>
    <r>
      <rPr>
        <sz val="10"/>
        <rFont val="Arial CE"/>
        <family val="2"/>
        <charset val="238"/>
      </rPr>
      <t>vek</t>
    </r>
  </si>
  <si>
    <r>
      <t>Ma</t>
    </r>
    <r>
      <rPr>
        <sz val="10"/>
        <rFont val="Arial CE"/>
        <family val="2"/>
        <charset val="238"/>
      </rPr>
      <t>teriál</t>
    </r>
  </si>
  <si>
    <t>OPRAVA</t>
  </si>
  <si>
    <r>
      <t>Po</t>
    </r>
    <r>
      <rPr>
        <sz val="10"/>
        <rFont val="Arial CE"/>
        <family val="2"/>
        <charset val="238"/>
      </rPr>
      <t>známka</t>
    </r>
  </si>
  <si>
    <t>Předpokládané</t>
  </si>
  <si>
    <r>
      <t>Va</t>
    </r>
    <r>
      <rPr>
        <sz val="10"/>
        <rFont val="Arial CE"/>
        <family val="2"/>
        <charset val="238"/>
      </rPr>
      <t>zba/Pole</t>
    </r>
  </si>
  <si>
    <r>
      <t>Č</t>
    </r>
    <r>
      <rPr>
        <sz val="10"/>
        <rFont val="Arial CE"/>
        <family val="2"/>
        <charset val="238"/>
      </rPr>
      <t xml:space="preserve">. </t>
    </r>
    <r>
      <rPr>
        <b/>
        <sz val="10"/>
        <rFont val="Arial CE"/>
        <charset val="238"/>
      </rPr>
      <t>p</t>
    </r>
    <r>
      <rPr>
        <sz val="10"/>
        <rFont val="Arial CE"/>
        <family val="2"/>
        <charset val="238"/>
      </rPr>
      <t>rvku</t>
    </r>
  </si>
  <si>
    <t>Předpokl.</t>
  </si>
  <si>
    <r>
      <t>P</t>
    </r>
    <r>
      <rPr>
        <sz val="10"/>
        <rFont val="Arial CE"/>
        <family val="2"/>
        <charset val="238"/>
      </rPr>
      <t>roté</t>
    </r>
    <r>
      <rPr>
        <b/>
        <sz val="10"/>
        <rFont val="Arial CE"/>
        <charset val="238"/>
      </rPr>
      <t>z</t>
    </r>
    <r>
      <rPr>
        <sz val="10"/>
        <rFont val="Arial CE"/>
        <family val="2"/>
        <charset val="238"/>
      </rPr>
      <t>a</t>
    </r>
  </si>
  <si>
    <r>
      <t>Ná</t>
    </r>
    <r>
      <rPr>
        <sz val="10"/>
        <rFont val="Arial CE"/>
        <family val="2"/>
        <charset val="238"/>
      </rPr>
      <t>hrada</t>
    </r>
  </si>
  <si>
    <r>
      <t>No</t>
    </r>
    <r>
      <rPr>
        <sz val="10"/>
        <rFont val="Arial CE"/>
        <family val="2"/>
        <charset val="238"/>
      </rPr>
      <t>vá konstr.</t>
    </r>
  </si>
  <si>
    <r>
      <t>V</t>
    </r>
    <r>
      <rPr>
        <sz val="10"/>
        <rFont val="Arial CE"/>
        <family val="2"/>
        <charset val="238"/>
      </rPr>
      <t xml:space="preserve">ložený </t>
    </r>
    <r>
      <rPr>
        <b/>
        <sz val="10"/>
        <rFont val="Arial CE"/>
        <charset val="238"/>
      </rPr>
      <t>č</t>
    </r>
    <r>
      <rPr>
        <sz val="10"/>
        <rFont val="Arial CE"/>
        <family val="2"/>
        <charset val="238"/>
      </rPr>
      <t>ep</t>
    </r>
  </si>
  <si>
    <r>
      <t>SP</t>
    </r>
    <r>
      <rPr>
        <sz val="10"/>
        <rFont val="Arial CE"/>
        <family val="2"/>
        <charset val="238"/>
      </rPr>
      <t>OJ</t>
    </r>
  </si>
  <si>
    <r>
      <t>průřez cm</t>
    </r>
    <r>
      <rPr>
        <vertAlign val="superscript"/>
        <sz val="10"/>
        <rFont val="Arial CE"/>
        <family val="2"/>
        <charset val="238"/>
      </rPr>
      <t>2</t>
    </r>
  </si>
  <si>
    <t>SEŘAZENO DLE PRŮŘEZ. PLOCHY</t>
  </si>
  <si>
    <t>cm2</t>
  </si>
  <si>
    <t>Prvek</t>
  </si>
  <si>
    <t>Ks</t>
  </si>
  <si>
    <t>Povrch. úprava</t>
  </si>
  <si>
    <t>Umístění</t>
  </si>
  <si>
    <t>O1</t>
  </si>
  <si>
    <t>1x zákl. nátěr, 2x grafit. nátěr J1</t>
  </si>
  <si>
    <t>O2</t>
  </si>
  <si>
    <t>PŮV.</t>
  </si>
  <si>
    <t xml:space="preserve">• kácené v zimě
• vlhkost před zabudováním 20%
• prvky budou vizuálně zatříděny postupem dle ČSN 73 2824-1 a musí splňovat následující kriteria:
1.  suky do 1/5
2.  odklon vláken do 7%
3.  dřeň – dovoluje se s výjimkou prvků označených ve výpisu materiálu, které budou zhotoveny
     z bočního řeziva tj. půlením nebo čtvrcením kulatiny.
4.  šířka letokruhů do 4 mm
5.  trhliny 
     • výsušné do 2/5  
     • odlupčivé a způsobené bleskem – nedovoluje se
6.  obliny do 1/5
7.  zakřivení 
     • podélné do 8 mm
     • šroubové 1 mm/ 25 mm šířky
8.  zabarvení a hniloba – nedovoluje se
9.  tlakové dřevo do 1/5
10. poškození hmyzem – nedovoluje se
</t>
  </si>
  <si>
    <t>VT</t>
  </si>
  <si>
    <t>De2</t>
  </si>
  <si>
    <t>De3</t>
  </si>
  <si>
    <t>De4</t>
  </si>
  <si>
    <t>O3</t>
  </si>
  <si>
    <t>NOVÝ (m2)</t>
  </si>
  <si>
    <t>De7</t>
  </si>
  <si>
    <t>O4</t>
  </si>
  <si>
    <t>O5</t>
  </si>
  <si>
    <t>N16</t>
  </si>
  <si>
    <t>N17</t>
  </si>
  <si>
    <t>CELKEM PLOCHA - Cu (m2)</t>
  </si>
  <si>
    <t>Nový revizní poklop prosklený včetně oplechování</t>
  </si>
  <si>
    <t>KR</t>
  </si>
  <si>
    <t>NÁ</t>
  </si>
  <si>
    <t>KRÁ</t>
  </si>
  <si>
    <t>24'</t>
  </si>
  <si>
    <t>VÝ-VT</t>
  </si>
  <si>
    <r>
      <t>m</t>
    </r>
    <r>
      <rPr>
        <i/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</si>
  <si>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3</t>
    </r>
  </si>
  <si>
    <t>SLOUPEK</t>
  </si>
  <si>
    <t>VZPĚRKA</t>
  </si>
  <si>
    <t>MADLO</t>
  </si>
  <si>
    <t>PŘÍČLE</t>
  </si>
  <si>
    <t>DOKUMENTACE PRO VYDÁNÍ STAVEBNÍHO POVOLENÍ A PRO PROVÁDĚNÍ STAVBY</t>
  </si>
  <si>
    <t>dřevo</t>
  </si>
  <si>
    <t>De5</t>
  </si>
  <si>
    <t>De6</t>
  </si>
  <si>
    <t>CP, M1</t>
  </si>
  <si>
    <t>Z5</t>
  </si>
  <si>
    <t>O6</t>
  </si>
  <si>
    <t>N3</t>
  </si>
  <si>
    <t>Z6</t>
  </si>
  <si>
    <t>M1</t>
  </si>
  <si>
    <t>VÝ-KR</t>
  </si>
  <si>
    <t>výška (m)</t>
  </si>
  <si>
    <t>šířka (m)</t>
  </si>
  <si>
    <t>délka (m)</t>
  </si>
  <si>
    <t>VAD</t>
  </si>
  <si>
    <t>POI</t>
  </si>
  <si>
    <t>POE</t>
  </si>
  <si>
    <t>ŠS</t>
  </si>
  <si>
    <t>DIP</t>
  </si>
  <si>
    <t>DI</t>
  </si>
  <si>
    <t>ST</t>
  </si>
  <si>
    <t>VAS</t>
  </si>
  <si>
    <t>KUTNÁ HORA - KLÁŠTER SV. VORŠILY</t>
  </si>
  <si>
    <t>Stávající žlabové čelo - revize, repase</t>
  </si>
  <si>
    <r>
      <t xml:space="preserve">Stávající podokapní žlab </t>
    </r>
    <r>
      <rPr>
        <sz val="10"/>
        <rFont val="Arial"/>
        <family val="2"/>
        <charset val="238"/>
      </rPr>
      <t>Ø24</t>
    </r>
    <r>
      <rPr>
        <sz val="10"/>
        <rFont val="Arial CE"/>
        <family val="2"/>
        <charset val="238"/>
      </rPr>
      <t>0 mm - DMTZ, revize, repase</t>
    </r>
  </si>
  <si>
    <t xml:space="preserve">Oplechování prostupu stěny vikýře </t>
  </si>
  <si>
    <t>Oplechování prostupu soklu sochy střechou</t>
  </si>
  <si>
    <t>Oplechování odháňky</t>
  </si>
  <si>
    <t>Nový sněhový zachytávač</t>
  </si>
  <si>
    <t>LÁVKA T1</t>
  </si>
  <si>
    <t>NOSNÍK LÁVKY</t>
  </si>
  <si>
    <t>LÁVKA T2</t>
  </si>
  <si>
    <t>Kovaná podložka 80/80/6, díra Ø17</t>
  </si>
  <si>
    <t>Stávající ocel. kotvení sochy na štítu tympanonu 2x 60/20, dl. ~3,7m – očištění + nový nátěr
nové klínové závlače – 2ks</t>
  </si>
  <si>
    <t>Stávající madla sochy 2x 15/70, dl. ~1,6m  – očištění + nový nátěr</t>
  </si>
  <si>
    <t>Stávající zdobné žlabové konzoly 1,3x1m v rozteči á 2m - revize kotvení, očištění, nový nátěr, nové příponky na žlab, nové vložky zabraňující reakci mezi Fe a Cu.</t>
  </si>
  <si>
    <t>O7</t>
  </si>
  <si>
    <t xml:space="preserve">   pozinkováno, 2x grafit. nátěr J1</t>
  </si>
  <si>
    <t>Nová okapnice</t>
  </si>
  <si>
    <t>BEDNĚNÍ NÁMĚTKOVÝCH PLOCH</t>
  </si>
  <si>
    <t>Hrubé rozměry před hoblováním - přídavek na průřez 5mm, přídavek na délku ~0,3m</t>
  </si>
  <si>
    <t>Kovaná skoba 10/15-340</t>
  </si>
  <si>
    <t>Nýt 16x30</t>
  </si>
  <si>
    <t>O8</t>
  </si>
  <si>
    <t>Kovaný hřeb 6/6-160</t>
  </si>
  <si>
    <t>Matice M16 čtvercová 30/30/14 (na klíč)</t>
  </si>
  <si>
    <t>Vrut 10x80 na hmoždinku, šestihranná hlava, podložka</t>
  </si>
  <si>
    <t>VÝPIS OKEN</t>
  </si>
  <si>
    <t>SCHEMA  STÁVAJÍHO STAVU</t>
  </si>
  <si>
    <t>ROZMĚR</t>
  </si>
  <si>
    <t>POPIS STÁVAJÍCÍHO STAVU</t>
  </si>
  <si>
    <t>PŘEDEPSANÉ ÚPRAVY</t>
  </si>
  <si>
    <t>Ok1</t>
  </si>
  <si>
    <t>DŘEVĚNÉ, JEDNODUCHÉ, 1 KŘÍDLO ČLENĚNÉ SLOUPKEM A POUTCEM</t>
  </si>
  <si>
    <t>ZASKLENÍ - TABULOVÉ SKLO TL. 2mm DO TMELU</t>
  </si>
  <si>
    <t>KOVÁNÍ -  OBRTLÍKY A ZARÁŽKY 4 KPL</t>
  </si>
  <si>
    <t>1 KS</t>
  </si>
  <si>
    <t>OČIŠTĚNÍ, NOVÉ PŘETMELENÍ</t>
  </si>
  <si>
    <t>NÁTĚR - LAZURA</t>
  </si>
  <si>
    <t>OČIŠTĚNÍ, NOVÝ NÁTĚR - J1</t>
  </si>
  <si>
    <t>940x1240</t>
  </si>
  <si>
    <t>DEMONTÁŽ BETONOVÝCH KROKVÍ A VYBOURÁNÍ BETONOVÝCH VRSTEV KOLEM PATY ŠTÍTOVÉ STĚNY VIKÝŘE. MONTÁŽNÍ ZAJIŠTĚNÍ, HEVEROVÁNÍ BOČNÍCH STĚN.</t>
  </si>
  <si>
    <t xml:space="preserve">VYSEKÁNÍ SMÍŠENÉHO ZDIVA KORUN STĚN PRO ODKRYTÍ A NÁSLEDNOU NÁHRADU, ČI OPRAVU POZEDNIC RUČNÍMI NÁSTROJI. </t>
  </si>
  <si>
    <t>LK zdivo</t>
  </si>
  <si>
    <t xml:space="preserve">DEMONTÁŽ PŘÍLOŽEK PODLAH A PODHLEDŮ ZBYLÝCH PO PŮDNÍ VESTAVBĚ, STROPNÍ TRÁMY PONECHAT. DEMONTÁŽ PRVKŮ PROVIZORNÍCH OPRAV A PODPŮRNÝCH KONSTRUKCÍ: PŘÍLOŽEK, PATNÍCH VZPĚREK, VÝMĚN APOD. </t>
  </si>
  <si>
    <t>ZEDNICKÁ OPRAVA KORUNY ŠTÍTOVÉ ZDI RIZALITU. PŘEZDĚNÍ UVOLNĚNÝCH ČÁSTÍ NA MALTU M1</t>
  </si>
  <si>
    <t>Z3</t>
  </si>
  <si>
    <t xml:space="preserve">ZEDNICKÉ ZAPRAVENÍ A PŘEZDĚNÍ UVOLNĚNÉHO ZDIVA VIKÝŘE PO USAZENÍ NA NOVĚ VLOŽENOU KROKEV. </t>
  </si>
  <si>
    <t xml:space="preserve">OPRAVA KORUNY ZDIVA A ZAPRAVENÍ DO VHODNÉHO TVARU PRO NÁSLEDNOU POKLÁDKU PREJZOVÉ KRYTINY. </t>
  </si>
  <si>
    <t>ZEDNICKÉ ZAPRAVENÍ VŠECH KORUN VNITŘNÍCH ZDI ZE SMÍŠENÉHO ZDIVA. PŘEZDĚNÍ UVOLNĚNÝCH KAMENŮ.</t>
  </si>
  <si>
    <t>OM1</t>
  </si>
  <si>
    <t>TYMPANON</t>
  </si>
  <si>
    <t>VIKÝŘE</t>
  </si>
  <si>
    <t>OPRAVA A DOPLNĚNÍ ARCHITEKTONICKY ČLENĚNÝCH PLOCH ŠTUKOVOU OMÍTKOU</t>
  </si>
  <si>
    <t>OM2</t>
  </si>
  <si>
    <t>OPRAVA A DOPLNĚNÍ DEKORATIVNÍ OMÍTKY S KAMÍNKY</t>
  </si>
  <si>
    <t>OPRAVA A DOPLNĚNÍ ŠTUKOVĚ PROFILACE ŘÍMS</t>
  </si>
  <si>
    <t>OM3</t>
  </si>
  <si>
    <t>N18</t>
  </si>
  <si>
    <t>plocha(m2)</t>
  </si>
  <si>
    <t>O9</t>
  </si>
  <si>
    <t>Repase stávajících zedních kleští dl. ~10,5m. Revize stavu a kotvení, očištění + nový nátěr.</t>
  </si>
  <si>
    <t>VIKÝŘ:</t>
  </si>
  <si>
    <t>TYMPANON:</t>
  </si>
  <si>
    <t>ŽB</t>
  </si>
  <si>
    <t xml:space="preserve">UBOURÁNÍ ČÁSTI ZDIVA TYMPANONU OBKLOPUJÍCÍ PRVKY KROVU PLNÝCH VAZEB </t>
  </si>
  <si>
    <t>ZEDNICKÉ ZAČIŠTĚNÍ OTVORŮ ŠTÍTOVÉ ZDI RIZALITU Z VYBOURANÉHO MATERIÁLU NA MALTU M1 PO DEMONTOVANÝCH PRVCÍCH KROVU PLNÝCH VAZEB.</t>
  </si>
  <si>
    <t>DOZDĚNÍ KORUNY DO POŽADOVANÉHO TVARU PRO NÁSLEDNOU POKLÁDKU KRYTINY.</t>
  </si>
  <si>
    <t>NOVÉ MALTOVÉ LOŽE Z MALTY M1 PRO ULOŽENÍ OPRAVENÝCH POZEDNIC</t>
  </si>
  <si>
    <t xml:space="preserve">OKLEPÁNÍ STÁVAJÍCÍ A NAHOZENÍ NOVÉ NAHRUBO STRŽENÉ JÁDROVÉ OMÍTKY </t>
  </si>
  <si>
    <t>M3</t>
  </si>
  <si>
    <t>LOKÁLNÍ KLÍNOVÁNÍ TRHLIN A INJEKTÁŽ</t>
  </si>
  <si>
    <t>M7</t>
  </si>
  <si>
    <t>M2</t>
  </si>
  <si>
    <t>OČIŠTĚNÍ A ZEDNICKÉ ZAPRAVENÍ RUBU VALENÝCH/ KŘÍŽOVÝCH KLENEB. - PŘESPÁROVÁNÍ</t>
  </si>
  <si>
    <t>Z7</t>
  </si>
  <si>
    <t>OČIŠTĚNÍ NEOMÍTANÉHO ZDIVA, PŘESPÁROVÁNÍ</t>
  </si>
  <si>
    <t>KORUNNÍ ŘÍMSA</t>
  </si>
  <si>
    <t>OM4</t>
  </si>
  <si>
    <t>T1</t>
  </si>
  <si>
    <t>T2</t>
  </si>
  <si>
    <t>Lávka T1, T2</t>
  </si>
  <si>
    <t>PŘEBROUŠENÍ NÁTĚRU,  NOVÝ NÁTĚR- J2 - LAZURA</t>
  </si>
  <si>
    <t xml:space="preserve">OČIŠTĚNÍ, TRUHLÁŘSKÁ REPASE KŘÍDLA </t>
  </si>
  <si>
    <t>NÁŠ</t>
  </si>
  <si>
    <t>2x RYBINA KRYTÁ DO ŠS A VAS</t>
  </si>
  <si>
    <t>VÝMĚRA PRVKU</t>
  </si>
  <si>
    <t>D</t>
  </si>
  <si>
    <t>V1</t>
  </si>
  <si>
    <t>Nové kované táhlo - díl A, pásovina 10/60 dl. ~3340, přechod na tyč ∅16 - dl.340, závit M16 - dl. 150mm</t>
  </si>
  <si>
    <t>Nové kované táhlo - díl B, pásovina 10/60 dl. ~3360, přechod na tyč ∅16 - dl.340, závit M16 - dl. 150mm</t>
  </si>
  <si>
    <t>UKLÁDAT STŘEDOVOU ČÁSTÍ DOLŮ</t>
  </si>
  <si>
    <t>ZAPUSTIT DO KR</t>
  </si>
  <si>
    <t>POLOŽIT NA KR</t>
  </si>
  <si>
    <t>POZEDNICE NÁMĚTKU</t>
  </si>
  <si>
    <t>ÚŽLABNÍ FOŠNA</t>
  </si>
  <si>
    <t>MD</t>
  </si>
  <si>
    <t>MONTÁŽNÍ NOSNÍK</t>
  </si>
  <si>
    <t>SVORNÍKOVÝ KOMPLET M16 DL. 0,7m</t>
  </si>
  <si>
    <t>POZN. PRO OM1, OM3: DOPLNĚNÍ JÁDRA 10% CELK. PLOCHY, OČIŠTĚNÍ, PŘEŠTUKOVÁNÍ A NOVÝ NÁTĚR 100% PLOCHY.</t>
  </si>
  <si>
    <r>
      <t xml:space="preserve">Stávající žlabový kotlík  </t>
    </r>
    <r>
      <rPr>
        <sz val="10"/>
        <rFont val="Arial"/>
        <family val="2"/>
        <charset val="238"/>
      </rPr>
      <t xml:space="preserve">Ø 0,4m, v=0,6m </t>
    </r>
    <r>
      <rPr>
        <sz val="10"/>
        <rFont val="Arial CE"/>
        <charset val="238"/>
      </rPr>
      <t>- DMTZ, revize, repase</t>
    </r>
  </si>
  <si>
    <t>Žlabový plech</t>
  </si>
  <si>
    <t>Stávající svod - revize</t>
  </si>
  <si>
    <t>Stávající ozdobný kotlík  - DMTZ, revize, repase</t>
  </si>
  <si>
    <t>Oplechování úžlabí</t>
  </si>
  <si>
    <t>Oplechování koruny komínu</t>
  </si>
  <si>
    <t>Nutno Upřesnit délku</t>
  </si>
  <si>
    <t>Nová kovaná kotva 8/60, dl. 750, přechod na tyč ∅16 - dl.310, závit M16 - dl. 120mm</t>
  </si>
  <si>
    <r>
      <t xml:space="preserve">Helikální výztuž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8mm, dl. 3m uložená do ložné spáry a vrtu</t>
    </r>
  </si>
  <si>
    <t>Pro vlepení O5 na chem. maltu M7</t>
  </si>
  <si>
    <t>Nový kovaný třmen na spojení VT-VÝ-VT z pásoviny                   10/60 - 760 a 10/60-400</t>
  </si>
  <si>
    <t>Vrut 16x200, šestihranná hlava, podložka</t>
  </si>
  <si>
    <t>MONTÁŽNÍ KCE. VALBOVÝ VIKÝŘ</t>
  </si>
  <si>
    <t xml:space="preserve">Šikmý vrt Ø10mm dl. 0,5mdo zdiva z lomového kamene </t>
  </si>
  <si>
    <t>VE VÝPISU OSTATNÍHO ŘEZIVA NEJSOU ZAHRNUTY LATĚ, KONTRALATĚ A SPOJOVACÍ MATERIÁL DB HMOŽDÍKY A KOLÍKY</t>
  </si>
  <si>
    <t>N19</t>
  </si>
  <si>
    <t>Plechová lať u odháňky</t>
  </si>
  <si>
    <t>27'</t>
  </si>
  <si>
    <t>25'</t>
  </si>
  <si>
    <t>26'</t>
  </si>
  <si>
    <t>30'</t>
  </si>
  <si>
    <t>31'</t>
  </si>
  <si>
    <t>30'-31'</t>
  </si>
  <si>
    <t>30'-32'</t>
  </si>
  <si>
    <t>PETRIFIKACE</t>
  </si>
  <si>
    <t>32'</t>
  </si>
  <si>
    <t>BA</t>
  </si>
  <si>
    <t>32'-35'</t>
  </si>
  <si>
    <t>SL-NÁ</t>
  </si>
  <si>
    <t>35'</t>
  </si>
  <si>
    <t>32',35'</t>
  </si>
  <si>
    <t>PÁ</t>
  </si>
  <si>
    <t>35'-36'</t>
  </si>
  <si>
    <t>36'</t>
  </si>
  <si>
    <t>37'</t>
  </si>
  <si>
    <t>35'-38'</t>
  </si>
  <si>
    <t>37'-40'</t>
  </si>
  <si>
    <t>42'</t>
  </si>
  <si>
    <t>35'-40'</t>
  </si>
  <si>
    <t>VÝ-RO</t>
  </si>
  <si>
    <t>43'</t>
  </si>
  <si>
    <t>40'-45'</t>
  </si>
  <si>
    <t>45'</t>
  </si>
  <si>
    <t>SŠ</t>
  </si>
  <si>
    <t>44'-45'</t>
  </si>
  <si>
    <t>42'-45'</t>
  </si>
  <si>
    <t>42'-43'</t>
  </si>
  <si>
    <t>45'-46'</t>
  </si>
  <si>
    <t>46'</t>
  </si>
  <si>
    <t>46',47'</t>
  </si>
  <si>
    <t>47'</t>
  </si>
  <si>
    <t>48'</t>
  </si>
  <si>
    <t>47'-48'</t>
  </si>
  <si>
    <t>49'</t>
  </si>
  <si>
    <t>50'</t>
  </si>
  <si>
    <t>48'-52'</t>
  </si>
  <si>
    <t>48'-49'</t>
  </si>
  <si>
    <t>51'</t>
  </si>
  <si>
    <t>51'-52'</t>
  </si>
  <si>
    <t>52'</t>
  </si>
  <si>
    <t>52'-56'</t>
  </si>
  <si>
    <t>56'-60'</t>
  </si>
  <si>
    <t>60'-64'</t>
  </si>
  <si>
    <t>58'-60'</t>
  </si>
  <si>
    <t>VAH</t>
  </si>
  <si>
    <t>53'</t>
  </si>
  <si>
    <t>54'</t>
  </si>
  <si>
    <t>55'</t>
  </si>
  <si>
    <t>56'</t>
  </si>
  <si>
    <t>57'</t>
  </si>
  <si>
    <t>SL-NA</t>
  </si>
  <si>
    <t>58'</t>
  </si>
  <si>
    <t>59'</t>
  </si>
  <si>
    <t>60'</t>
  </si>
  <si>
    <t>61'</t>
  </si>
  <si>
    <t>62'</t>
  </si>
  <si>
    <t>61'-62'</t>
  </si>
  <si>
    <t>63'</t>
  </si>
  <si>
    <t>64'</t>
  </si>
  <si>
    <t>64'-68'</t>
  </si>
  <si>
    <t>65'</t>
  </si>
  <si>
    <t>64'-65'</t>
  </si>
  <si>
    <t>65'-67'</t>
  </si>
  <si>
    <t>66'</t>
  </si>
  <si>
    <t>67'</t>
  </si>
  <si>
    <t>68'</t>
  </si>
  <si>
    <t>69'</t>
  </si>
  <si>
    <t>70'</t>
  </si>
  <si>
    <t>71'</t>
  </si>
  <si>
    <t>71'-72'</t>
  </si>
  <si>
    <t>72'</t>
  </si>
  <si>
    <t>72'-77'</t>
  </si>
  <si>
    <t>74'</t>
  </si>
  <si>
    <t>75'</t>
  </si>
  <si>
    <t>77'</t>
  </si>
  <si>
    <t>78'</t>
  </si>
  <si>
    <t>79'</t>
  </si>
  <si>
    <t>80'</t>
  </si>
  <si>
    <t>81'</t>
  </si>
  <si>
    <t>77'-81'</t>
  </si>
  <si>
    <t>81</t>
  </si>
  <si>
    <t>RO</t>
  </si>
  <si>
    <t>73a',73b'</t>
  </si>
  <si>
    <t>45'-48'</t>
  </si>
  <si>
    <t>24</t>
  </si>
  <si>
    <t>24-30</t>
  </si>
  <si>
    <t>27</t>
  </si>
  <si>
    <t>28</t>
  </si>
  <si>
    <t>29</t>
  </si>
  <si>
    <t>30</t>
  </si>
  <si>
    <t>32-33</t>
  </si>
  <si>
    <t>33</t>
  </si>
  <si>
    <t>32-40</t>
  </si>
  <si>
    <t>34</t>
  </si>
  <si>
    <t>35-34</t>
  </si>
  <si>
    <t>35</t>
  </si>
  <si>
    <t>35-40</t>
  </si>
  <si>
    <t>40</t>
  </si>
  <si>
    <t>44</t>
  </si>
  <si>
    <t>45</t>
  </si>
  <si>
    <t>45-46</t>
  </si>
  <si>
    <t>46</t>
  </si>
  <si>
    <t>47</t>
  </si>
  <si>
    <t>PETRIFIKACE PATY</t>
  </si>
  <si>
    <t>48</t>
  </si>
  <si>
    <t>50</t>
  </si>
  <si>
    <t>51</t>
  </si>
  <si>
    <t>52</t>
  </si>
  <si>
    <t>54</t>
  </si>
  <si>
    <t>55</t>
  </si>
  <si>
    <t>50-52</t>
  </si>
  <si>
    <t>HA</t>
  </si>
  <si>
    <t>56</t>
  </si>
  <si>
    <t>56-60</t>
  </si>
  <si>
    <t>56-57</t>
  </si>
  <si>
    <t>57</t>
  </si>
  <si>
    <t>58</t>
  </si>
  <si>
    <t>59</t>
  </si>
  <si>
    <t>58-60</t>
  </si>
  <si>
    <t>60</t>
  </si>
  <si>
    <t>61</t>
  </si>
  <si>
    <t>62</t>
  </si>
  <si>
    <t>63</t>
  </si>
  <si>
    <t xml:space="preserve">PROTÉZA ZE ZDRAVÉ STÁVAJÍCÍ ČÁSTI DŘEVA </t>
  </si>
  <si>
    <t>64</t>
  </si>
  <si>
    <t>66</t>
  </si>
  <si>
    <t>66-68</t>
  </si>
  <si>
    <t>68</t>
  </si>
  <si>
    <t>69</t>
  </si>
  <si>
    <t>70</t>
  </si>
  <si>
    <t>71</t>
  </si>
  <si>
    <t>72</t>
  </si>
  <si>
    <t>77</t>
  </si>
  <si>
    <t>72-77</t>
  </si>
  <si>
    <t>HORNÍ PROTÉZA</t>
  </si>
  <si>
    <t>82'</t>
  </si>
  <si>
    <t>73'-74'</t>
  </si>
  <si>
    <t>24'-31'</t>
  </si>
  <si>
    <t>36'-40'</t>
  </si>
  <si>
    <t>40'-43'</t>
  </si>
  <si>
    <t>45'-49a'</t>
  </si>
  <si>
    <t>67'-72'</t>
  </si>
  <si>
    <t>74'-77'</t>
  </si>
  <si>
    <t>30-40</t>
  </si>
  <si>
    <t>PŘEPLÁTOVÁNÍ V NÁROŽÍ</t>
  </si>
  <si>
    <t>VZ - DEMONTÁŽ</t>
  </si>
  <si>
    <t>PRÁH</t>
  </si>
  <si>
    <t>DI - DEMONTÁŽ SPODNÍ ČÁSTI</t>
  </si>
  <si>
    <t>KRÁ - DEMONTÁŽ</t>
  </si>
  <si>
    <t>PVZ - DEMONTÁŽ</t>
  </si>
  <si>
    <t>32' - 35'</t>
  </si>
  <si>
    <t>KR - ZAŘÍZNUTÍ ZHLAVÍ</t>
  </si>
  <si>
    <t>33', 34'</t>
  </si>
  <si>
    <t>32'-33', 34'-35'</t>
  </si>
  <si>
    <t xml:space="preserve">VÝ-VT - DEMONTÁŽ </t>
  </si>
  <si>
    <t>2 ks, De2</t>
  </si>
  <si>
    <t>2 ks, De1</t>
  </si>
  <si>
    <t>4 ks, De1</t>
  </si>
  <si>
    <t>47', 48'</t>
  </si>
  <si>
    <t>52'-53', 55'-56', 56'-57', 59'-60', 60'-61', 63'-64'</t>
  </si>
  <si>
    <t>9 ks, De1</t>
  </si>
  <si>
    <t>6 ks, De1</t>
  </si>
  <si>
    <t>53', 54', 55', 57', 58', 59', 61', 62', 63'</t>
  </si>
  <si>
    <t>53'-64'</t>
  </si>
  <si>
    <t>SL-NÁ - DEMONTÁŽ</t>
  </si>
  <si>
    <t>7 ks, De2</t>
  </si>
  <si>
    <t>52'-56', 56'- 60', 60'-64'</t>
  </si>
  <si>
    <t>PROVIZORNÍ SLOUPEK PÁSKU - DEMONTÁŽ</t>
  </si>
  <si>
    <t>VT - DEMONTÁŽ</t>
  </si>
  <si>
    <t>De13</t>
  </si>
  <si>
    <t>DI - ZAŘÍZNUTÍ SPODNÍ ČÁSTI POD VAS</t>
  </si>
  <si>
    <t>53'-63'</t>
  </si>
  <si>
    <t>horní část</t>
  </si>
  <si>
    <t>průřez s náběhem 190/280-400 !</t>
  </si>
  <si>
    <t>SEVERNÍ STRANA</t>
  </si>
  <si>
    <t>65</t>
  </si>
  <si>
    <t>62-64</t>
  </si>
  <si>
    <t>4x D</t>
  </si>
  <si>
    <t>24-48</t>
  </si>
  <si>
    <t>III. ETAPA - VAZBY 48-64</t>
  </si>
  <si>
    <t>II. ETAPA - VAZBY 24-48</t>
  </si>
  <si>
    <t>IV. ETAPA - VAZBY 64-77</t>
  </si>
  <si>
    <t>49-64</t>
  </si>
  <si>
    <t>65-77</t>
  </si>
  <si>
    <t>36'-48'</t>
  </si>
  <si>
    <t>49'-52', 64'</t>
  </si>
  <si>
    <t>65'-81'</t>
  </si>
  <si>
    <t>A</t>
  </si>
  <si>
    <t>B</t>
  </si>
  <si>
    <t>C</t>
  </si>
  <si>
    <t>E</t>
  </si>
  <si>
    <t>G</t>
  </si>
  <si>
    <t>40-46</t>
  </si>
  <si>
    <t>F</t>
  </si>
  <si>
    <t>45'-49', 49'-52'</t>
  </si>
  <si>
    <t>64'-69'</t>
  </si>
  <si>
    <t>64'-69', 69'-74', 74'-77', 77'-81'</t>
  </si>
  <si>
    <t>21'-31', 36'-40', 40'-45', 45'-49'</t>
  </si>
  <si>
    <t>52'-53', 63'-64'</t>
  </si>
  <si>
    <t>1/2 NÁHRADA STÁV. PRKEN Z CELKEM 70m2</t>
  </si>
  <si>
    <t>44a', 44b'</t>
  </si>
  <si>
    <t>73a', 73b'</t>
  </si>
  <si>
    <t>II. ETAPA  - VAZBY 24-48</t>
  </si>
  <si>
    <t>24-30, 30-40, 40-48</t>
  </si>
  <si>
    <t xml:space="preserve"> 48-53, 53-58, 58-63, 63-65</t>
  </si>
  <si>
    <t>69'-74', 74'-77', 77'-81'</t>
  </si>
  <si>
    <t xml:space="preserve"> 65-70, 70-72</t>
  </si>
  <si>
    <t xml:space="preserve"> 24-48, 24'-48'</t>
  </si>
  <si>
    <t>48-64, 48'-64'</t>
  </si>
  <si>
    <t>64'-81'</t>
  </si>
  <si>
    <t>OPRAVA KROVU A STŘEŠNÍHO PLÁŠTĚ SEVERNÍHO KŘÍDLA</t>
  </si>
  <si>
    <t>Zak.č: 02.24</t>
  </si>
  <si>
    <t>A4.2</t>
  </si>
  <si>
    <t>A1.2</t>
  </si>
  <si>
    <t>N22</t>
  </si>
  <si>
    <t>N23</t>
  </si>
  <si>
    <t>A1.3</t>
  </si>
  <si>
    <t>A2.2</t>
  </si>
  <si>
    <t>Roh žlabu</t>
  </si>
  <si>
    <t>A2.3</t>
  </si>
  <si>
    <t>A4.3</t>
  </si>
  <si>
    <t>IV. ETAPA - VAZBY 65'-84</t>
  </si>
  <si>
    <t>A4.4</t>
  </si>
  <si>
    <t>A1.4, A4.4</t>
  </si>
  <si>
    <t>A1.4</t>
  </si>
  <si>
    <r>
      <t xml:space="preserve">Nový podokapní žlab </t>
    </r>
    <r>
      <rPr>
        <sz val="10"/>
        <rFont val="Arial"/>
        <family val="2"/>
        <charset val="238"/>
      </rPr>
      <t>Ø24</t>
    </r>
    <r>
      <rPr>
        <sz val="10"/>
        <rFont val="Arial CE"/>
        <family val="2"/>
        <charset val="238"/>
      </rPr>
      <t>0 mm</t>
    </r>
  </si>
  <si>
    <t>A5.4</t>
  </si>
  <si>
    <t>A2.4</t>
  </si>
  <si>
    <t>N20</t>
  </si>
  <si>
    <t>N21</t>
  </si>
  <si>
    <t>N24</t>
  </si>
  <si>
    <t xml:space="preserve">Nový svod </t>
  </si>
  <si>
    <r>
      <t xml:space="preserve">Nový žlabový kotlík  </t>
    </r>
    <r>
      <rPr>
        <sz val="10"/>
        <rFont val="Arial"/>
        <family val="2"/>
        <charset val="238"/>
      </rPr>
      <t>Ø 0,4m, v=0,6m</t>
    </r>
  </si>
  <si>
    <t>A3.4, A4.4</t>
  </si>
  <si>
    <t>A3.2, A4.2</t>
  </si>
  <si>
    <t>De10</t>
  </si>
  <si>
    <t xml:space="preserve">DEMONTÁŽ STÁVAJÍCÍCH OCELOVÝCH PŘÍLOŽEK POŠKOZENÝCH TESAŘSKÝCH PRVKŮ. </t>
  </si>
  <si>
    <t>De8</t>
  </si>
  <si>
    <t>DEMONTÁŽ A ULOŽENÍ STÁVAJÍCÍHO ZATEPLENÍ PO DOBU STAVBY A NÁSLEDNÁ ZPĚTNÁ MONTÁŽ ZATEPLENÍ NA OČIŠTĚNÝ POVRCH KLENEB</t>
  </si>
  <si>
    <t>De9</t>
  </si>
  <si>
    <t>De11</t>
  </si>
  <si>
    <t>De12</t>
  </si>
  <si>
    <t>ZAŘÍZNUTÍ KROKVE POD VAZNICI HORNÍ</t>
  </si>
  <si>
    <t>CELKOVÝ OBJEM (m3)</t>
  </si>
  <si>
    <t>ŠÍŘKA? V 1. ETAPĚ BYL 1m?</t>
  </si>
  <si>
    <t>DEMONTÁŽ STÁVAJÍCÍCH PRVKŮ KROVU STÁVAJÍCÍ KONSTRUKCE STŘECHY RIZALITŮ DO SUTI. BEDNĚNÍ, LATĚ, KROKVE DO SUTI.</t>
  </si>
  <si>
    <t>v. 52'-64'</t>
  </si>
  <si>
    <t>v. 31'-36'</t>
  </si>
  <si>
    <t>v. 32', 35'</t>
  </si>
  <si>
    <t>v. 56', 60'</t>
  </si>
  <si>
    <t>skelná vata tl. 2x 140 mm + pojistná hydroizolační fólie</t>
  </si>
  <si>
    <t>suť</t>
  </si>
  <si>
    <t>130+25+34</t>
  </si>
  <si>
    <t>III. ETAPA  - VAZBY 48-64</t>
  </si>
  <si>
    <t>IV. ETAPA  - VAZBY 64-81</t>
  </si>
  <si>
    <t>64+113</t>
  </si>
  <si>
    <t>LOKÁLNÍ VYKLIZENÍ SUTI Z ŘÍMS (VAZBA 24-40, 40-48, 45'-48')</t>
  </si>
  <si>
    <t>LOKÁLNÍ VYKLIZENÍ SUTI Z ŘÍMS (VAZBA 24'-40', 40'-45')</t>
  </si>
  <si>
    <t>LOKÁLNÍ VYKLIZENÍ SUTI Z ŘÍMS (VAZBA 48-52, 59-62, 48‘-52')</t>
  </si>
  <si>
    <t>LOKÁLNÍ VYKLIZENÍ SUTI Z ŘÍMS (VAZBA 52-59, 62-64, 64'-65a')</t>
  </si>
  <si>
    <t xml:space="preserve">LOKÁLNÍ VYKLIZENÍ SUTI Z ŘÍMS (VAZBA 69-81, 67‘-71'). </t>
  </si>
  <si>
    <t>OSTATNÍ VYKLIZENÍ SUTI Z ŘÍMS (VAZBA 64-69, 71'-81')</t>
  </si>
  <si>
    <t>v. 43'-45'</t>
  </si>
  <si>
    <t>v. 71‘-74‘</t>
  </si>
  <si>
    <t>UBOURÁNÍ STÁVAJÍCÍ ZDI POD STŘEŠNÍ KRYTINOU PRO ULOŽENÍ TESAŘSKÝCH PRVKŮ RIZALITU</t>
  </si>
  <si>
    <t>UBOURÁNÍ A ÚPRAVA KORUN ŠTÍTOVÝCH STĚN RIZALITŮ PRO NOVĚ ŘEŠENÉ NAPOJENÍ KRYTINY</t>
  </si>
  <si>
    <t>ocel (UPN 200)</t>
  </si>
  <si>
    <t>v. 52', 56', 60', 64'</t>
  </si>
  <si>
    <t>v. 31', 32', 35', 36'</t>
  </si>
  <si>
    <t>15+8+24+7+10+10,5+3,5</t>
  </si>
  <si>
    <t>19,5*4+3*7+13</t>
  </si>
  <si>
    <t>8+11,5*2+17,5+2*7+13</t>
  </si>
  <si>
    <t>Z8</t>
  </si>
  <si>
    <t xml:space="preserve">ZEDNICKÉ ZAPRAVENÍ KORUNY ZDI ZE SMÍŠENÉHO ZDIVA. PŘEZDĚNÍ UVOLNĚNÝCH KAMENŮ. </t>
  </si>
  <si>
    <t>NOVÉ MALTOVÉ LOŽE PRO ULOŽENÍ OPRAVENÝCH POZEDNIC</t>
  </si>
  <si>
    <t>ZEDNICKÁ OPRAVA KORUNY ŠTÍTOVÉ ZDI RIZALITU. PŘEZDĚNÍ UVOLNĚNÝCH ČÁSTÍ.</t>
  </si>
  <si>
    <t>6,6+10</t>
  </si>
  <si>
    <t>Z9</t>
  </si>
  <si>
    <t>PŘELOŽENÍ PREJZOVÉ KRYTINY ODSKOKU</t>
  </si>
  <si>
    <t>M5</t>
  </si>
  <si>
    <t>změnit obrázek tympanonu</t>
  </si>
  <si>
    <t>N25</t>
  </si>
  <si>
    <t>N26</t>
  </si>
  <si>
    <t>OPRAVA A DOPLNĚNÍ VNITŘNÍCH PLOCH STĚN OMÍTNUTÝCH NA HRUBO STRŽENOU JÁDROVOU OMÍTKOU</t>
  </si>
  <si>
    <t>štítová stěna valby</t>
  </si>
  <si>
    <t>I. ETAPA  - VAZBY 1-24</t>
  </si>
  <si>
    <t>1kpl</t>
  </si>
  <si>
    <t>2kpl</t>
  </si>
  <si>
    <t>N27</t>
  </si>
  <si>
    <t>N28</t>
  </si>
  <si>
    <t xml:space="preserve">Nový úžlabní plech </t>
  </si>
  <si>
    <t>O10</t>
  </si>
  <si>
    <t>Repase závlačí stávajících zedních kleští podélných stěn (na štítové fasádě). Revize stavu a kotvení, očištění + nový nátěr.</t>
  </si>
  <si>
    <t>O11</t>
  </si>
  <si>
    <t>Revize stavu a kotvení kotvy hambalku ke zdivu komína ve vazbě č. 51‘, očištění + nový nátěr</t>
  </si>
  <si>
    <t>O12</t>
  </si>
  <si>
    <t>Revize stavu a kotvení kotev KR-VAH ve vazbě č. 59, očištění + nový nátěr</t>
  </si>
  <si>
    <t>O13</t>
  </si>
  <si>
    <t>Revize stavu a kotvení kotvy pozednice (na vnitřní zdi) ve vazbě č. 60, očištění + nový nátěr</t>
  </si>
  <si>
    <t>O14</t>
  </si>
  <si>
    <t>Revize stavu a kotvení stávající tesařské skoby ve vazbě č. 25‘ a 26‘ očištění + nový nátěr</t>
  </si>
  <si>
    <t>v. 25' a 26'</t>
  </si>
  <si>
    <t>počet odhadnut</t>
  </si>
  <si>
    <t>24'-27'</t>
  </si>
  <si>
    <t>27'-31'</t>
  </si>
  <si>
    <t>V nároží zalomená plátování</t>
  </si>
  <si>
    <t>v. 31'-32', v. 35'-36'</t>
  </si>
  <si>
    <t>32+8</t>
  </si>
  <si>
    <t>44+82</t>
  </si>
  <si>
    <t>126m2 KRYTÁ PLOCHA</t>
  </si>
  <si>
    <t>43c', 45c'</t>
  </si>
  <si>
    <t>72c', 74c'</t>
  </si>
  <si>
    <t>62+118</t>
  </si>
  <si>
    <t>83m2 KRYTÁ PLOCHA</t>
  </si>
  <si>
    <t>30+53</t>
  </si>
  <si>
    <t>180m2 KRYTÁ PLOCHA</t>
  </si>
  <si>
    <t>22-24, 24-30, 30-32, 31</t>
  </si>
  <si>
    <t>60-61</t>
  </si>
  <si>
    <t>PO</t>
  </si>
  <si>
    <t>II. ETAPA - VAZBY 24'-48' (SEVERNÍ STRANA)</t>
  </si>
  <si>
    <t>II. ETAPA - VAZBY 24-48 (JIŽNÍ STRANA)</t>
  </si>
  <si>
    <t>82</t>
  </si>
  <si>
    <t>Oplechování spodní římsy tympanonu</t>
  </si>
  <si>
    <t>Pojistný žlábek</t>
  </si>
  <si>
    <t>A1.2/ A2.2</t>
  </si>
  <si>
    <t>Lemování okraje střechy tympanonu</t>
  </si>
  <si>
    <t>A1.4/ A2.4</t>
  </si>
  <si>
    <t>Nová plechová krycí stříška komínu na půdorys  ~0,7x0,7m viz. výkres č. 12</t>
  </si>
  <si>
    <t>Nová plechová krycí stříška komínu na půdorys  ~1,4x1,2m viz. výkres č. 12</t>
  </si>
  <si>
    <t>III. ETAPA - VAZBY 49-64</t>
  </si>
  <si>
    <t>N29</t>
  </si>
  <si>
    <t>Nová plechová krycí stříška komínu na půdorys  ~2,4x1,2m viz. výkres č. 12</t>
  </si>
  <si>
    <t>Nová plechová krycí stříška komínu na půdorys  ~2,1x1,2m viz. výkres č. 12</t>
  </si>
  <si>
    <t>III. ETAPA  - VAZBY 49-64</t>
  </si>
  <si>
    <t>v. 52', 64'</t>
  </si>
  <si>
    <t>IV. ETAPA  - VAZBY 65-81</t>
  </si>
  <si>
    <t xml:space="preserve">ZEDNICKÁ OPRAVA KORUNY ŠTÍTOVÉ STĚNY VALBY. PŘEZDĚNÍ UVOLNĚNÉHO ZDIVA </t>
  </si>
  <si>
    <t xml:space="preserve">ZEDNICKÁ OPRAVA VENKOVNÍHO ODSKOKU ŠTÍTOVÉ STĚNY. PŘEZDĚNÍ UVOLNĚNÉHO ZDIVA </t>
  </si>
  <si>
    <t>v. 19'-20', 20'-21'</t>
  </si>
  <si>
    <t>v. 21'</t>
  </si>
  <si>
    <t>v. 21</t>
  </si>
  <si>
    <t xml:space="preserve">Šikmý vrt Ø10mm dl. 0,5m do zdiva z lomového kamene </t>
  </si>
  <si>
    <t>VÝPIS KOVÁŘSKÝCH, ZÁMEČNICKÝCH VÝROBKŮ A VRTŮ - NOVÉ KOVÁŘSKÉ VÝROBKY VIZ VÝKRES D.1.2_12</t>
  </si>
  <si>
    <t>III. ETAPA - VAZBY 49-64 (JIŽNÍ STRANA)</t>
  </si>
  <si>
    <t>III. ETAPA - VAZBY 49'-64' (SEVERNÍ STRANA)</t>
  </si>
  <si>
    <t>IV. ETAPA - VAZBY 65-77 (JIŽNÍ STRANA)</t>
  </si>
  <si>
    <t>IV. ETAPA - VAZBY 65'-82' (SEVERNÍ STRANA)</t>
  </si>
  <si>
    <t>2x D</t>
  </si>
  <si>
    <t>24-31</t>
  </si>
  <si>
    <t>40-49</t>
  </si>
  <si>
    <t>48-53, 52-57, 56-61, 60-65</t>
  </si>
  <si>
    <t>64-69, 68-77</t>
  </si>
  <si>
    <t>71'-77'</t>
  </si>
  <si>
    <t>přeplátování v úžlabí</t>
  </si>
  <si>
    <t>2x ČEP</t>
  </si>
  <si>
    <t>OSTŘIH</t>
  </si>
  <si>
    <t>PLÁT NA VAS</t>
  </si>
  <si>
    <t>Plátovaní na VAS</t>
  </si>
  <si>
    <t>1 ks, De2</t>
  </si>
  <si>
    <t>Plátování  na VAS</t>
  </si>
  <si>
    <t>Pokud půjde vložit pod vyzdívku sochy bude spoj D mezi vazbou  48'-49', 67'-68' Pokud ne bude PO přerušena podstavcem sochy</t>
  </si>
  <si>
    <t>Plátování na VAS</t>
  </si>
  <si>
    <t>Možné prerušení podstavcem sochy.</t>
  </si>
  <si>
    <t>H</t>
  </si>
  <si>
    <t>3 ks, De1</t>
  </si>
  <si>
    <t>Příložka VAH - DEMONTÁŽ</t>
  </si>
  <si>
    <t>VÝPIS TESAŘSKÝCH PRVKŮ A PRACÍ</t>
  </si>
  <si>
    <t>NOVÉ ŘEZIVO - SMRK A MODŘÍN - PŘIROZENĚ SUŠENÉ</t>
  </si>
  <si>
    <t>53',54',62',63'</t>
  </si>
  <si>
    <t>55'-61'</t>
  </si>
  <si>
    <t>1ks, De2</t>
  </si>
  <si>
    <t>Napojení pozednice na stávající kotvu</t>
  </si>
  <si>
    <t>KR-H</t>
  </si>
  <si>
    <t>68-72</t>
  </si>
  <si>
    <t>64-68</t>
  </si>
  <si>
    <t>V PŘÍPADĚ STÁV. DĚLENÍ VAS VE VAZBĚ 64 BUDE PROVEDENA NÁHRADA</t>
  </si>
  <si>
    <t>PLÁTOVÁNÍ NA VAS</t>
  </si>
  <si>
    <t>KRN</t>
  </si>
  <si>
    <t>PD</t>
  </si>
  <si>
    <t xml:space="preserve">  </t>
  </si>
  <si>
    <r>
      <t xml:space="preserve">PETRIFIKACE, REVIZE KOTVY </t>
    </r>
    <r>
      <rPr>
        <b/>
        <sz val="10"/>
        <rFont val="Arial CE"/>
        <charset val="238"/>
      </rPr>
      <t>O11</t>
    </r>
  </si>
  <si>
    <t>SEVEROVÝCHODNÍ/ SEVERNÍ STRANA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</si>
</sst>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5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charset val="238"/>
    </font>
    <font>
      <b/>
      <u/>
      <sz val="9"/>
      <name val="Arial CE"/>
      <family val="2"/>
      <charset val="238"/>
    </font>
    <font>
      <u/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sz val="14"/>
      <name val="Arial CE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family val="2"/>
      <charset val="238"/>
    </font>
    <font>
      <i/>
      <sz val="10"/>
      <name val="Arial CE"/>
      <charset val="238"/>
    </font>
    <font>
      <sz val="7"/>
      <name val="Arial CE"/>
      <family val="2"/>
      <charset val="238"/>
    </font>
    <font>
      <u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3"/>
      <name val="Arial CE"/>
      <family val="2"/>
      <charset val="238"/>
    </font>
    <font>
      <sz val="8"/>
      <name val="Arial CE"/>
      <charset val="238"/>
    </font>
    <font>
      <i/>
      <sz val="14"/>
      <name val="Arial CE"/>
      <charset val="238"/>
    </font>
    <font>
      <i/>
      <sz val="12"/>
      <name val="Arial CE"/>
      <charset val="238"/>
    </font>
    <font>
      <b/>
      <i/>
      <sz val="16"/>
      <name val="Arial CE"/>
      <charset val="238"/>
    </font>
    <font>
      <b/>
      <i/>
      <sz val="10"/>
      <name val="Arial CE"/>
      <charset val="238"/>
    </font>
    <font>
      <i/>
      <vertAlign val="superscript"/>
      <sz val="10"/>
      <name val="Arial CE"/>
      <charset val="238"/>
    </font>
    <font>
      <b/>
      <sz val="16"/>
      <name val="Arial CE"/>
      <charset val="238"/>
    </font>
    <font>
      <vertAlign val="superscript"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b/>
      <sz val="8"/>
      <name val="Arial CE"/>
      <charset val="238"/>
    </font>
    <font>
      <sz val="10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1" applyNumberFormat="0" applyAlignment="0" applyProtection="0"/>
    <xf numFmtId="0" fontId="11" fillId="20" borderId="2" applyNumberFormat="0" applyAlignment="0" applyProtection="0"/>
    <xf numFmtId="0" fontId="12" fillId="7" borderId="2" applyNumberFormat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32" fillId="0" borderId="0"/>
    <xf numFmtId="0" fontId="1" fillId="0" borderId="0"/>
    <xf numFmtId="0" fontId="1" fillId="23" borderId="8" applyNumberFormat="0" applyFont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21" borderId="4" applyNumberFormat="0" applyAlignment="0" applyProtection="0"/>
    <xf numFmtId="0" fontId="17" fillId="0" borderId="0"/>
  </cellStyleXfs>
  <cellXfs count="784">
    <xf numFmtId="0" fontId="0" fillId="0" borderId="0" xfId="0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 applyAlignment="1">
      <alignment horizontal="left"/>
    </xf>
    <xf numFmtId="0" fontId="29" fillId="0" borderId="0" xfId="0" applyFont="1"/>
    <xf numFmtId="0" fontId="30" fillId="0" borderId="0" xfId="0" applyFont="1"/>
    <xf numFmtId="0" fontId="27" fillId="0" borderId="0" xfId="0" applyFont="1"/>
    <xf numFmtId="0" fontId="27" fillId="0" borderId="0" xfId="0" applyFont="1" applyAlignment="1">
      <alignment horizontal="center"/>
    </xf>
    <xf numFmtId="164" fontId="27" fillId="0" borderId="0" xfId="0" applyNumberFormat="1" applyFont="1" applyAlignment="1">
      <alignment horizontal="center"/>
    </xf>
    <xf numFmtId="2" fontId="27" fillId="0" borderId="0" xfId="0" applyNumberFormat="1" applyFont="1" applyAlignment="1">
      <alignment horizontal="center"/>
    </xf>
    <xf numFmtId="0" fontId="33" fillId="0" borderId="0" xfId="0" applyFont="1"/>
    <xf numFmtId="49" fontId="2" fillId="0" borderId="0" xfId="0" applyNumberFormat="1" applyFont="1"/>
    <xf numFmtId="0" fontId="35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center"/>
    </xf>
    <xf numFmtId="0" fontId="26" fillId="0" borderId="0" xfId="0" applyFont="1" applyAlignment="1">
      <alignment horizontal="left"/>
    </xf>
    <xf numFmtId="1" fontId="2" fillId="0" borderId="0" xfId="0" applyNumberFormat="1" applyFont="1" applyAlignment="1">
      <alignment horizontal="center"/>
    </xf>
    <xf numFmtId="0" fontId="34" fillId="0" borderId="32" xfId="0" applyFont="1" applyBorder="1" applyAlignment="1">
      <alignment wrapText="1"/>
    </xf>
    <xf numFmtId="0" fontId="28" fillId="0" borderId="31" xfId="0" applyFont="1" applyBorder="1" applyAlignment="1">
      <alignment horizontal="center"/>
    </xf>
    <xf numFmtId="49" fontId="0" fillId="0" borderId="30" xfId="0" applyNumberFormat="1" applyBorder="1" applyAlignment="1">
      <alignment horizontal="center" wrapText="1"/>
    </xf>
    <xf numFmtId="0" fontId="39" fillId="0" borderId="13" xfId="0" applyFont="1" applyBorder="1" applyAlignment="1">
      <alignment horizontal="center" wrapText="1"/>
    </xf>
    <xf numFmtId="1" fontId="1" fillId="0" borderId="0" xfId="35" applyNumberFormat="1" applyAlignment="1">
      <alignment horizontal="right"/>
    </xf>
    <xf numFmtId="0" fontId="1" fillId="0" borderId="0" xfId="35" applyAlignment="1">
      <alignment horizontal="center"/>
    </xf>
    <xf numFmtId="1" fontId="1" fillId="0" borderId="0" xfId="35" applyNumberFormat="1" applyAlignment="1">
      <alignment horizontal="left"/>
    </xf>
    <xf numFmtId="2" fontId="1" fillId="0" borderId="0" xfId="35" applyNumberFormat="1" applyAlignment="1">
      <alignment horizontal="center"/>
    </xf>
    <xf numFmtId="164" fontId="1" fillId="0" borderId="0" xfId="35" applyNumberFormat="1"/>
    <xf numFmtId="1" fontId="1" fillId="0" borderId="0" xfId="35" applyNumberFormat="1"/>
    <xf numFmtId="0" fontId="1" fillId="0" borderId="0" xfId="35"/>
    <xf numFmtId="2" fontId="1" fillId="0" borderId="0" xfId="35" applyNumberFormat="1"/>
    <xf numFmtId="0" fontId="41" fillId="0" borderId="0" xfId="35" applyFont="1"/>
    <xf numFmtId="49" fontId="1" fillId="0" borderId="0" xfId="35" applyNumberFormat="1"/>
    <xf numFmtId="0" fontId="36" fillId="0" borderId="0" xfId="0" applyFont="1"/>
    <xf numFmtId="2" fontId="36" fillId="0" borderId="0" xfId="0" applyNumberFormat="1" applyFont="1"/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0" fillId="0" borderId="10" xfId="0" applyNumberFormat="1" applyBorder="1" applyAlignment="1" applyProtection="1">
      <alignment horizontal="center"/>
      <protection locked="0"/>
    </xf>
    <xf numFmtId="0" fontId="45" fillId="0" borderId="0" xfId="0" applyFont="1"/>
    <xf numFmtId="0" fontId="26" fillId="0" borderId="30" xfId="0" applyFont="1" applyBorder="1" applyAlignment="1">
      <alignment horizontal="left" indent="1"/>
    </xf>
    <xf numFmtId="0" fontId="26" fillId="0" borderId="54" xfId="0" applyFont="1" applyBorder="1" applyAlignment="1">
      <alignment horizontal="left" indent="1"/>
    </xf>
    <xf numFmtId="0" fontId="4" fillId="0" borderId="26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1" fillId="24" borderId="0" xfId="0" applyFont="1" applyFill="1"/>
    <xf numFmtId="2" fontId="0" fillId="0" borderId="10" xfId="0" applyNumberFormat="1" applyBorder="1" applyAlignment="1">
      <alignment horizontal="center"/>
    </xf>
    <xf numFmtId="0" fontId="38" fillId="0" borderId="34" xfId="0" applyFont="1" applyBorder="1" applyAlignment="1">
      <alignment horizontal="left" wrapText="1"/>
    </xf>
    <xf numFmtId="0" fontId="38" fillId="0" borderId="53" xfId="0" applyFont="1" applyBorder="1" applyAlignment="1">
      <alignment horizontal="center" wrapText="1"/>
    </xf>
    <xf numFmtId="0" fontId="38" fillId="0" borderId="13" xfId="0" applyFont="1" applyBorder="1" applyAlignment="1">
      <alignment horizontal="center" wrapText="1"/>
    </xf>
    <xf numFmtId="2" fontId="50" fillId="0" borderId="14" xfId="0" applyNumberFormat="1" applyFont="1" applyBorder="1" applyAlignment="1">
      <alignment horizontal="center"/>
    </xf>
    <xf numFmtId="2" fontId="50" fillId="0" borderId="25" xfId="0" applyNumberFormat="1" applyFont="1" applyBorder="1" applyAlignment="1">
      <alignment horizontal="center"/>
    </xf>
    <xf numFmtId="49" fontId="50" fillId="0" borderId="28" xfId="0" applyNumberFormat="1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wrapText="1"/>
    </xf>
    <xf numFmtId="1" fontId="3" fillId="0" borderId="27" xfId="0" applyNumberFormat="1" applyFont="1" applyBorder="1"/>
    <xf numFmtId="0" fontId="39" fillId="0" borderId="53" xfId="0" applyFont="1" applyBorder="1" applyAlignment="1">
      <alignment horizontal="left"/>
    </xf>
    <xf numFmtId="0" fontId="3" fillId="0" borderId="24" xfId="0" applyFont="1" applyBorder="1" applyAlignment="1">
      <alignment horizontal="center" wrapText="1"/>
    </xf>
    <xf numFmtId="1" fontId="50" fillId="0" borderId="17" xfId="0" applyNumberFormat="1" applyFont="1" applyBorder="1" applyAlignment="1">
      <alignment horizontal="center"/>
    </xf>
    <xf numFmtId="2" fontId="50" fillId="0" borderId="17" xfId="0" applyNumberFormat="1" applyFont="1" applyBorder="1" applyAlignment="1">
      <alignment horizontal="center"/>
    </xf>
    <xf numFmtId="164" fontId="6" fillId="0" borderId="87" xfId="0" applyNumberFormat="1" applyFont="1" applyBorder="1" applyAlignment="1">
      <alignment horizontal="center"/>
    </xf>
    <xf numFmtId="2" fontId="48" fillId="24" borderId="14" xfId="0" applyNumberFormat="1" applyFont="1" applyFill="1" applyBorder="1" applyAlignment="1">
      <alignment horizontal="center"/>
    </xf>
    <xf numFmtId="1" fontId="48" fillId="24" borderId="14" xfId="0" applyNumberFormat="1" applyFont="1" applyFill="1" applyBorder="1" applyAlignment="1">
      <alignment horizontal="center"/>
    </xf>
    <xf numFmtId="2" fontId="48" fillId="24" borderId="17" xfId="0" applyNumberFormat="1" applyFont="1" applyFill="1" applyBorder="1" applyAlignment="1">
      <alignment horizontal="center"/>
    </xf>
    <xf numFmtId="0" fontId="47" fillId="24" borderId="68" xfId="0" applyFont="1" applyFill="1" applyBorder="1" applyAlignment="1">
      <alignment horizontal="center" vertical="center"/>
    </xf>
    <xf numFmtId="0" fontId="49" fillId="0" borderId="40" xfId="0" applyFont="1" applyBorder="1" applyAlignment="1">
      <alignment horizontal="center" vertical="center"/>
    </xf>
    <xf numFmtId="2" fontId="46" fillId="0" borderId="30" xfId="0" applyNumberFormat="1" applyFont="1" applyBorder="1" applyAlignment="1">
      <alignment horizontal="center"/>
    </xf>
    <xf numFmtId="1" fontId="46" fillId="0" borderId="30" xfId="0" applyNumberFormat="1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49" fontId="1" fillId="0" borderId="40" xfId="35" applyNumberFormat="1" applyBorder="1"/>
    <xf numFmtId="0" fontId="38" fillId="0" borderId="40" xfId="0" applyFont="1" applyBorder="1" applyAlignment="1">
      <alignment horizontal="left" wrapText="1" indent="1"/>
    </xf>
    <xf numFmtId="0" fontId="28" fillId="0" borderId="40" xfId="0" applyFont="1" applyBorder="1" applyAlignment="1">
      <alignment horizontal="left" wrapText="1" indent="1"/>
    </xf>
    <xf numFmtId="49" fontId="4" fillId="0" borderId="40" xfId="0" applyNumberFormat="1" applyFont="1" applyBorder="1" applyAlignment="1">
      <alignment horizontal="left" indent="1"/>
    </xf>
    <xf numFmtId="0" fontId="3" fillId="24" borderId="62" xfId="0" applyFont="1" applyFill="1" applyBorder="1" applyAlignment="1">
      <alignment horizontal="left" wrapText="1" indent="1"/>
    </xf>
    <xf numFmtId="0" fontId="50" fillId="0" borderId="17" xfId="0" applyFont="1" applyBorder="1" applyAlignment="1">
      <alignment horizontal="center" vertical="center" wrapText="1"/>
    </xf>
    <xf numFmtId="2" fontId="48" fillId="24" borderId="52" xfId="0" applyNumberFormat="1" applyFont="1" applyFill="1" applyBorder="1" applyAlignment="1">
      <alignment horizontal="center"/>
    </xf>
    <xf numFmtId="1" fontId="48" fillId="24" borderId="59" xfId="0" applyNumberFormat="1" applyFont="1" applyFill="1" applyBorder="1" applyAlignment="1">
      <alignment horizontal="center"/>
    </xf>
    <xf numFmtId="2" fontId="48" fillId="24" borderId="25" xfId="0" applyNumberFormat="1" applyFont="1" applyFill="1" applyBorder="1" applyAlignment="1">
      <alignment horizontal="center"/>
    </xf>
    <xf numFmtId="0" fontId="38" fillId="0" borderId="34" xfId="0" applyFont="1" applyBorder="1" applyAlignment="1">
      <alignment horizontal="left"/>
    </xf>
    <xf numFmtId="0" fontId="26" fillId="0" borderId="81" xfId="0" applyFont="1" applyBorder="1" applyAlignment="1">
      <alignment horizontal="center"/>
    </xf>
    <xf numFmtId="0" fontId="26" fillId="0" borderId="76" xfId="0" applyFont="1" applyBorder="1" applyAlignment="1">
      <alignment horizontal="left" indent="1"/>
    </xf>
    <xf numFmtId="0" fontId="26" fillId="0" borderId="43" xfId="0" applyFont="1" applyBorder="1" applyAlignment="1">
      <alignment horizontal="center"/>
    </xf>
    <xf numFmtId="0" fontId="26" fillId="0" borderId="31" xfId="0" applyFont="1" applyBorder="1" applyAlignment="1">
      <alignment horizontal="left" indent="1"/>
    </xf>
    <xf numFmtId="0" fontId="26" fillId="0" borderId="26" xfId="0" applyFont="1" applyBorder="1" applyAlignment="1">
      <alignment horizontal="center"/>
    </xf>
    <xf numFmtId="1" fontId="0" fillId="0" borderId="44" xfId="0" applyNumberFormat="1" applyBorder="1" applyAlignment="1" applyProtection="1">
      <alignment horizontal="right"/>
      <protection locked="0"/>
    </xf>
    <xf numFmtId="1" fontId="0" fillId="0" borderId="10" xfId="0" applyNumberFormat="1" applyBorder="1" applyAlignment="1" applyProtection="1">
      <alignment horizontal="left"/>
      <protection locked="0"/>
    </xf>
    <xf numFmtId="2" fontId="0" fillId="0" borderId="10" xfId="0" applyNumberFormat="1" applyBorder="1" applyAlignment="1" applyProtection="1">
      <alignment horizontal="center"/>
      <protection locked="0"/>
    </xf>
    <xf numFmtId="0" fontId="53" fillId="0" borderId="0" xfId="0" applyFont="1"/>
    <xf numFmtId="0" fontId="54" fillId="0" borderId="0" xfId="0" applyFont="1"/>
    <xf numFmtId="0" fontId="48" fillId="0" borderId="48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56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49" fontId="0" fillId="0" borderId="37" xfId="35" applyNumberFormat="1" applyFont="1" applyBorder="1"/>
    <xf numFmtId="1" fontId="0" fillId="0" borderId="11" xfId="0" applyNumberFormat="1" applyBorder="1" applyAlignment="1" applyProtection="1">
      <alignment horizontal="left"/>
      <protection locked="0"/>
    </xf>
    <xf numFmtId="2" fontId="0" fillId="0" borderId="11" xfId="0" applyNumberFormat="1" applyBorder="1" applyAlignment="1" applyProtection="1">
      <alignment horizontal="center"/>
      <protection locked="0"/>
    </xf>
    <xf numFmtId="49" fontId="0" fillId="0" borderId="45" xfId="0" applyNumberFormat="1" applyBorder="1" applyAlignment="1" applyProtection="1">
      <alignment wrapText="1"/>
      <protection locked="0"/>
    </xf>
    <xf numFmtId="49" fontId="0" fillId="0" borderId="37" xfId="0" applyNumberFormat="1" applyBorder="1" applyAlignment="1" applyProtection="1">
      <alignment wrapText="1"/>
      <protection locked="0"/>
    </xf>
    <xf numFmtId="1" fontId="0" fillId="0" borderId="19" xfId="0" applyNumberFormat="1" applyBorder="1" applyAlignment="1" applyProtection="1">
      <alignment horizontal="right"/>
      <protection locked="0"/>
    </xf>
    <xf numFmtId="2" fontId="43" fillId="0" borderId="11" xfId="0" applyNumberFormat="1" applyFont="1" applyBorder="1" applyAlignment="1">
      <alignment horizontal="center"/>
    </xf>
    <xf numFmtId="1" fontId="0" fillId="0" borderId="11" xfId="0" applyNumberFormat="1" applyBorder="1" applyAlignment="1" applyProtection="1">
      <alignment horizontal="center"/>
      <protection locked="0"/>
    </xf>
    <xf numFmtId="0" fontId="4" fillId="0" borderId="43" xfId="0" applyFont="1" applyBorder="1" applyAlignment="1">
      <alignment horizontal="left" wrapText="1" indent="1"/>
    </xf>
    <xf numFmtId="0" fontId="3" fillId="0" borderId="85" xfId="0" applyFont="1" applyBorder="1" applyAlignment="1">
      <alignment horizontal="left" indent="1"/>
    </xf>
    <xf numFmtId="0" fontId="26" fillId="0" borderId="20" xfId="0" applyFont="1" applyBorder="1" applyAlignment="1">
      <alignment horizontal="center"/>
    </xf>
    <xf numFmtId="0" fontId="3" fillId="0" borderId="38" xfId="0" applyFont="1" applyBorder="1" applyAlignment="1">
      <alignment horizontal="left" indent="1"/>
    </xf>
    <xf numFmtId="0" fontId="26" fillId="0" borderId="27" xfId="0" applyFont="1" applyBorder="1" applyAlignment="1">
      <alignment horizontal="center"/>
    </xf>
    <xf numFmtId="0" fontId="26" fillId="0" borderId="63" xfId="0" applyFont="1" applyBorder="1" applyAlignment="1">
      <alignment horizontal="left" indent="1"/>
    </xf>
    <xf numFmtId="0" fontId="26" fillId="0" borderId="22" xfId="0" applyFont="1" applyBorder="1" applyAlignment="1">
      <alignment horizontal="center"/>
    </xf>
    <xf numFmtId="0" fontId="3" fillId="0" borderId="49" xfId="0" applyFont="1" applyBorder="1" applyAlignment="1">
      <alignment horizontal="left" indent="1"/>
    </xf>
    <xf numFmtId="0" fontId="4" fillId="0" borderId="40" xfId="0" applyFont="1" applyBorder="1" applyAlignment="1">
      <alignment horizontal="left" indent="1"/>
    </xf>
    <xf numFmtId="1" fontId="0" fillId="0" borderId="50" xfId="0" applyNumberFormat="1" applyBorder="1" applyAlignment="1">
      <alignment horizontal="right"/>
    </xf>
    <xf numFmtId="1" fontId="0" fillId="0" borderId="15" xfId="0" applyNumberFormat="1" applyBorder="1" applyAlignment="1">
      <alignment horizontal="left"/>
    </xf>
    <xf numFmtId="2" fontId="0" fillId="0" borderId="15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49" fontId="0" fillId="0" borderId="50" xfId="0" applyNumberFormat="1" applyBorder="1" applyAlignment="1">
      <alignment horizontal="center" wrapText="1"/>
    </xf>
    <xf numFmtId="0" fontId="0" fillId="0" borderId="26" xfId="0" applyBorder="1" applyAlignment="1">
      <alignment wrapText="1"/>
    </xf>
    <xf numFmtId="0" fontId="38" fillId="0" borderId="36" xfId="0" applyFont="1" applyBorder="1" applyAlignment="1">
      <alignment horizontal="center" wrapText="1"/>
    </xf>
    <xf numFmtId="2" fontId="28" fillId="0" borderId="89" xfId="0" applyNumberFormat="1" applyFont="1" applyBorder="1" applyAlignment="1">
      <alignment horizontal="center"/>
    </xf>
    <xf numFmtId="2" fontId="38" fillId="0" borderId="90" xfId="0" applyNumberFormat="1" applyFont="1" applyBorder="1" applyAlignment="1">
      <alignment horizontal="center"/>
    </xf>
    <xf numFmtId="0" fontId="3" fillId="0" borderId="46" xfId="0" applyFont="1" applyBorder="1" applyAlignment="1">
      <alignment horizontal="left" indent="1"/>
    </xf>
    <xf numFmtId="0" fontId="26" fillId="0" borderId="69" xfId="0" applyFont="1" applyBorder="1" applyAlignment="1">
      <alignment horizontal="left" indent="1"/>
    </xf>
    <xf numFmtId="0" fontId="4" fillId="0" borderId="20" xfId="0" applyFont="1" applyBorder="1" applyAlignment="1">
      <alignment horizontal="left" wrapText="1" indent="1"/>
    </xf>
    <xf numFmtId="0" fontId="3" fillId="0" borderId="44" xfId="0" applyFont="1" applyBorder="1" applyAlignment="1">
      <alignment horizontal="left" wrapText="1" indent="1"/>
    </xf>
    <xf numFmtId="0" fontId="3" fillId="0" borderId="53" xfId="0" applyFont="1" applyBorder="1"/>
    <xf numFmtId="0" fontId="3" fillId="24" borderId="19" xfId="0" applyFont="1" applyFill="1" applyBorder="1" applyAlignment="1">
      <alignment horizontal="left" wrapText="1" indent="1"/>
    </xf>
    <xf numFmtId="0" fontId="3" fillId="24" borderId="44" xfId="0" applyFont="1" applyFill="1" applyBorder="1" applyAlignment="1">
      <alignment horizontal="left" wrapText="1" indent="1"/>
    </xf>
    <xf numFmtId="0" fontId="26" fillId="0" borderId="58" xfId="0" applyFont="1" applyBorder="1" applyAlignment="1">
      <alignment horizontal="left" indent="1"/>
    </xf>
    <xf numFmtId="0" fontId="4" fillId="0" borderId="22" xfId="0" applyFont="1" applyBorder="1" applyAlignment="1">
      <alignment horizontal="left" wrapText="1" indent="1"/>
    </xf>
    <xf numFmtId="0" fontId="3" fillId="0" borderId="29" xfId="0" applyFont="1" applyBorder="1" applyAlignment="1">
      <alignment horizontal="left" indent="1"/>
    </xf>
    <xf numFmtId="0" fontId="3" fillId="0" borderId="25" xfId="0" applyFont="1" applyBorder="1" applyAlignment="1">
      <alignment horizontal="left" indent="1"/>
    </xf>
    <xf numFmtId="0" fontId="3" fillId="24" borderId="85" xfId="0" applyFont="1" applyFill="1" applyBorder="1" applyAlignment="1">
      <alignment horizontal="left" wrapText="1" indent="1"/>
    </xf>
    <xf numFmtId="0" fontId="3" fillId="0" borderId="49" xfId="0" applyFont="1" applyBorder="1" applyAlignment="1">
      <alignment horizontal="left" wrapText="1" indent="1"/>
    </xf>
    <xf numFmtId="0" fontId="3" fillId="0" borderId="25" xfId="0" applyFont="1" applyBorder="1"/>
    <xf numFmtId="0" fontId="3" fillId="0" borderId="19" xfId="0" applyFont="1" applyBorder="1" applyAlignment="1">
      <alignment horizontal="left" indent="1"/>
    </xf>
    <xf numFmtId="0" fontId="26" fillId="0" borderId="56" xfId="0" applyFont="1" applyBorder="1" applyAlignment="1">
      <alignment horizontal="left" indent="1"/>
    </xf>
    <xf numFmtId="0" fontId="4" fillId="0" borderId="21" xfId="0" applyFont="1" applyBorder="1" applyAlignment="1">
      <alignment horizontal="left" wrapText="1" indent="1"/>
    </xf>
    <xf numFmtId="0" fontId="3" fillId="0" borderId="62" xfId="0" applyFont="1" applyBorder="1" applyAlignment="1">
      <alignment horizontal="left" indent="1"/>
    </xf>
    <xf numFmtId="0" fontId="2" fillId="0" borderId="0" xfId="46" applyFont="1"/>
    <xf numFmtId="0" fontId="2" fillId="0" borderId="0" xfId="46" applyFont="1" applyAlignment="1">
      <alignment horizontal="center"/>
    </xf>
    <xf numFmtId="1" fontId="60" fillId="0" borderId="75" xfId="46" applyNumberFormat="1" applyFont="1" applyBorder="1" applyAlignment="1">
      <alignment horizontal="center" vertical="center" wrapText="1"/>
    </xf>
    <xf numFmtId="0" fontId="17" fillId="0" borderId="76" xfId="46" applyBorder="1" applyAlignment="1">
      <alignment horizontal="center"/>
    </xf>
    <xf numFmtId="0" fontId="17" fillId="0" borderId="39" xfId="46" applyBorder="1" applyAlignment="1">
      <alignment horizontal="center" vertical="center"/>
    </xf>
    <xf numFmtId="0" fontId="61" fillId="0" borderId="85" xfId="46" applyFont="1" applyBorder="1" applyAlignment="1">
      <alignment horizontal="left" vertical="center" wrapText="1" indent="1"/>
    </xf>
    <xf numFmtId="0" fontId="61" fillId="0" borderId="27" xfId="46" applyFont="1" applyBorder="1" applyAlignment="1">
      <alignment horizontal="left" vertical="center" wrapText="1" indent="1"/>
    </xf>
    <xf numFmtId="1" fontId="17" fillId="0" borderId="23" xfId="46" applyNumberFormat="1" applyBorder="1" applyAlignment="1">
      <alignment horizontal="center" vertical="center" wrapText="1"/>
    </xf>
    <xf numFmtId="0" fontId="17" fillId="0" borderId="69" xfId="46" applyBorder="1" applyAlignment="1">
      <alignment horizontal="center"/>
    </xf>
    <xf numFmtId="0" fontId="17" fillId="0" borderId="47" xfId="46" applyBorder="1" applyAlignment="1">
      <alignment horizontal="center" vertical="center"/>
    </xf>
    <xf numFmtId="0" fontId="61" fillId="0" borderId="49" xfId="46" applyFont="1" applyBorder="1" applyAlignment="1">
      <alignment horizontal="left" vertical="center" wrapText="1" indent="1"/>
    </xf>
    <xf numFmtId="0" fontId="61" fillId="0" borderId="22" xfId="46" applyFont="1" applyBorder="1" applyAlignment="1">
      <alignment horizontal="left" vertical="center" wrapText="1" indent="1"/>
    </xf>
    <xf numFmtId="1" fontId="62" fillId="0" borderId="25" xfId="46" applyNumberFormat="1" applyFont="1" applyBorder="1" applyAlignment="1">
      <alignment horizontal="center" vertical="center" wrapText="1"/>
    </xf>
    <xf numFmtId="0" fontId="17" fillId="0" borderId="48" xfId="46" applyBorder="1" applyAlignment="1">
      <alignment horizontal="center" vertical="center"/>
    </xf>
    <xf numFmtId="0" fontId="1" fillId="0" borderId="28" xfId="0" applyFont="1" applyBorder="1"/>
    <xf numFmtId="0" fontId="61" fillId="0" borderId="35" xfId="46" applyFont="1" applyBorder="1" applyAlignment="1">
      <alignment horizontal="left" vertical="center" wrapText="1" indent="1"/>
    </xf>
    <xf numFmtId="0" fontId="61" fillId="0" borderId="24" xfId="46" applyFont="1" applyBorder="1" applyAlignment="1">
      <alignment horizontal="left" vertical="center" wrapText="1" indent="1"/>
    </xf>
    <xf numFmtId="0" fontId="1" fillId="0" borderId="0" xfId="0" applyFont="1"/>
    <xf numFmtId="0" fontId="26" fillId="0" borderId="31" xfId="0" applyFont="1" applyBorder="1" applyAlignment="1">
      <alignment horizontal="center"/>
    </xf>
    <xf numFmtId="0" fontId="3" fillId="24" borderId="29" xfId="0" applyFont="1" applyFill="1" applyBorder="1" applyAlignment="1">
      <alignment horizontal="left" wrapText="1" indent="1"/>
    </xf>
    <xf numFmtId="0" fontId="4" fillId="0" borderId="26" xfId="0" applyFont="1" applyBorder="1" applyAlignment="1">
      <alignment horizontal="left" wrapText="1" indent="1"/>
    </xf>
    <xf numFmtId="0" fontId="50" fillId="0" borderId="77" xfId="0" applyFont="1" applyBorder="1" applyAlignment="1">
      <alignment vertical="center" wrapText="1"/>
    </xf>
    <xf numFmtId="0" fontId="48" fillId="24" borderId="48" xfId="0" applyFont="1" applyFill="1" applyBorder="1" applyAlignment="1">
      <alignment horizontal="left" wrapText="1" indent="1"/>
    </xf>
    <xf numFmtId="0" fontId="50" fillId="0" borderId="27" xfId="0" applyFont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 wrapText="1"/>
    </xf>
    <xf numFmtId="0" fontId="38" fillId="0" borderId="67" xfId="0" applyFont="1" applyBorder="1" applyAlignment="1">
      <alignment horizontal="left"/>
    </xf>
    <xf numFmtId="2" fontId="48" fillId="24" borderId="68" xfId="0" applyNumberFormat="1" applyFont="1" applyFill="1" applyBorder="1" applyAlignment="1">
      <alignment horizontal="center"/>
    </xf>
    <xf numFmtId="0" fontId="38" fillId="0" borderId="24" xfId="0" applyFont="1" applyBorder="1" applyAlignment="1">
      <alignment horizontal="left"/>
    </xf>
    <xf numFmtId="0" fontId="3" fillId="0" borderId="30" xfId="0" applyFont="1" applyBorder="1" applyAlignment="1">
      <alignment horizontal="left" indent="1"/>
    </xf>
    <xf numFmtId="0" fontId="0" fillId="0" borderId="26" xfId="0" applyBorder="1"/>
    <xf numFmtId="2" fontId="50" fillId="0" borderId="12" xfId="0" applyNumberFormat="1" applyFon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49" fontId="0" fillId="0" borderId="91" xfId="0" applyNumberFormat="1" applyBorder="1" applyAlignment="1" applyProtection="1">
      <alignment wrapText="1"/>
      <protection locked="0"/>
    </xf>
    <xf numFmtId="1" fontId="0" fillId="0" borderId="80" xfId="0" applyNumberFormat="1" applyBorder="1" applyAlignment="1" applyProtection="1">
      <alignment horizontal="right"/>
      <protection locked="0"/>
    </xf>
    <xf numFmtId="1" fontId="0" fillId="0" borderId="74" xfId="0" applyNumberFormat="1" applyBorder="1" applyAlignment="1" applyProtection="1">
      <alignment horizontal="left"/>
      <protection locked="0"/>
    </xf>
    <xf numFmtId="2" fontId="0" fillId="0" borderId="74" xfId="0" applyNumberFormat="1" applyBorder="1" applyAlignment="1" applyProtection="1">
      <alignment horizontal="center"/>
      <protection locked="0"/>
    </xf>
    <xf numFmtId="1" fontId="0" fillId="0" borderId="74" xfId="0" applyNumberFormat="1" applyBorder="1" applyAlignment="1" applyProtection="1">
      <alignment horizontal="center"/>
      <protection locked="0"/>
    </xf>
    <xf numFmtId="2" fontId="1" fillId="0" borderId="74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49" fontId="3" fillId="0" borderId="54" xfId="0" applyNumberFormat="1" applyFont="1" applyBorder="1" applyAlignment="1">
      <alignment horizontal="center"/>
    </xf>
    <xf numFmtId="49" fontId="6" fillId="0" borderId="40" xfId="0" applyNumberFormat="1" applyFont="1" applyBorder="1" applyAlignment="1" applyProtection="1">
      <alignment wrapText="1"/>
      <protection locked="0"/>
    </xf>
    <xf numFmtId="1" fontId="0" fillId="0" borderId="29" xfId="0" applyNumberFormat="1" applyBorder="1" applyAlignment="1" applyProtection="1">
      <alignment horizontal="right"/>
      <protection locked="0"/>
    </xf>
    <xf numFmtId="1" fontId="0" fillId="0" borderId="15" xfId="0" applyNumberFormat="1" applyBorder="1" applyAlignment="1" applyProtection="1">
      <alignment horizontal="left"/>
      <protection locked="0"/>
    </xf>
    <xf numFmtId="2" fontId="0" fillId="0" borderId="15" xfId="0" applyNumberFormat="1" applyBorder="1" applyAlignment="1" applyProtection="1">
      <alignment horizontal="center"/>
      <protection locked="0"/>
    </xf>
    <xf numFmtId="1" fontId="0" fillId="0" borderId="15" xfId="0" applyNumberFormat="1" applyBorder="1" applyAlignment="1" applyProtection="1">
      <alignment horizontal="center"/>
      <protection locked="0"/>
    </xf>
    <xf numFmtId="2" fontId="1" fillId="0" borderId="15" xfId="0" applyNumberFormat="1" applyFont="1" applyBorder="1" applyAlignment="1">
      <alignment horizontal="center"/>
    </xf>
    <xf numFmtId="2" fontId="43" fillId="0" borderId="18" xfId="0" applyNumberFormat="1" applyFont="1" applyBorder="1" applyAlignment="1">
      <alignment horizontal="center"/>
    </xf>
    <xf numFmtId="49" fontId="6" fillId="0" borderId="15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37" fillId="0" borderId="0" xfId="0" applyFont="1" applyAlignment="1">
      <alignment horizontal="left" vertical="top" wrapText="1"/>
    </xf>
    <xf numFmtId="0" fontId="26" fillId="0" borderId="21" xfId="0" applyFont="1" applyBorder="1" applyAlignment="1">
      <alignment horizontal="center"/>
    </xf>
    <xf numFmtId="0" fontId="0" fillId="25" borderId="0" xfId="0" applyFill="1"/>
    <xf numFmtId="0" fontId="3" fillId="24" borderId="75" xfId="0" applyFont="1" applyFill="1" applyBorder="1" applyAlignment="1">
      <alignment horizontal="left" wrapText="1" indent="1"/>
    </xf>
    <xf numFmtId="0" fontId="3" fillId="0" borderId="23" xfId="0" applyFont="1" applyBorder="1" applyAlignment="1">
      <alignment horizontal="left" indent="1"/>
    </xf>
    <xf numFmtId="0" fontId="26" fillId="0" borderId="61" xfId="0" applyFont="1" applyBorder="1" applyAlignment="1">
      <alignment horizontal="center"/>
    </xf>
    <xf numFmtId="0" fontId="3" fillId="0" borderId="68" xfId="0" applyFont="1" applyBorder="1" applyAlignment="1">
      <alignment horizontal="left" indent="1"/>
    </xf>
    <xf numFmtId="49" fontId="3" fillId="0" borderId="12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left" indent="1"/>
    </xf>
    <xf numFmtId="49" fontId="3" fillId="0" borderId="62" xfId="0" applyNumberFormat="1" applyFont="1" applyBorder="1" applyAlignment="1">
      <alignment horizontal="left" indent="1"/>
    </xf>
    <xf numFmtId="0" fontId="44" fillId="0" borderId="18" xfId="0" applyFont="1" applyBorder="1" applyAlignment="1">
      <alignment horizontal="center"/>
    </xf>
    <xf numFmtId="0" fontId="44" fillId="0" borderId="18" xfId="0" applyFont="1" applyBorder="1" applyAlignment="1">
      <alignment horizontal="center" wrapText="1"/>
    </xf>
    <xf numFmtId="1" fontId="7" fillId="0" borderId="18" xfId="0" applyNumberFormat="1" applyFont="1" applyBorder="1" applyAlignment="1">
      <alignment horizontal="center"/>
    </xf>
    <xf numFmtId="2" fontId="7" fillId="0" borderId="20" xfId="0" applyNumberFormat="1" applyFont="1" applyBorder="1" applyAlignment="1">
      <alignment horizontal="center"/>
    </xf>
    <xf numFmtId="0" fontId="6" fillId="0" borderId="0" xfId="0" applyFont="1" applyProtection="1">
      <protection locked="0"/>
    </xf>
    <xf numFmtId="49" fontId="0" fillId="0" borderId="29" xfId="0" applyNumberFormat="1" applyBorder="1" applyAlignment="1">
      <alignment horizontal="center"/>
    </xf>
    <xf numFmtId="49" fontId="4" fillId="0" borderId="31" xfId="0" applyNumberFormat="1" applyFont="1" applyBorder="1" applyAlignment="1">
      <alignment horizontal="center"/>
    </xf>
    <xf numFmtId="1" fontId="0" fillId="0" borderId="50" xfId="0" applyNumberFormat="1" applyBorder="1" applyAlignment="1">
      <alignment horizontal="center"/>
    </xf>
    <xf numFmtId="49" fontId="4" fillId="0" borderId="81" xfId="0" applyNumberFormat="1" applyFont="1" applyBorder="1" applyAlignment="1">
      <alignment horizontal="center"/>
    </xf>
    <xf numFmtId="49" fontId="0" fillId="0" borderId="75" xfId="0" applyNumberFormat="1" applyBorder="1" applyAlignment="1">
      <alignment horizontal="center"/>
    </xf>
    <xf numFmtId="49" fontId="3" fillId="0" borderId="27" xfId="0" applyNumberFormat="1" applyFont="1" applyBorder="1" applyAlignment="1">
      <alignment horizontal="left" wrapText="1" indent="1"/>
    </xf>
    <xf numFmtId="1" fontId="0" fillId="0" borderId="85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49" fontId="4" fillId="0" borderId="61" xfId="0" applyNumberFormat="1" applyFon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3" fillId="0" borderId="22" xfId="0" applyNumberFormat="1" applyFont="1" applyBorder="1" applyAlignment="1">
      <alignment horizontal="left" wrapText="1" indent="1"/>
    </xf>
    <xf numFmtId="1" fontId="0" fillId="0" borderId="4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9" xfId="0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49" fontId="4" fillId="0" borderId="68" xfId="0" applyNumberFormat="1" applyFon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49" fontId="3" fillId="0" borderId="17" xfId="0" applyNumberFormat="1" applyFont="1" applyBorder="1" applyAlignment="1">
      <alignment horizontal="left" wrapText="1" indent="1"/>
    </xf>
    <xf numFmtId="1" fontId="0" fillId="0" borderId="35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5" xfId="0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49" fontId="0" fillId="0" borderId="26" xfId="0" applyNumberFormat="1" applyBorder="1" applyAlignment="1">
      <alignment horizontal="left" indent="1"/>
    </xf>
    <xf numFmtId="1" fontId="0" fillId="0" borderId="30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49" fontId="0" fillId="0" borderId="63" xfId="0" applyNumberFormat="1" applyBorder="1" applyAlignment="1">
      <alignment horizontal="left" wrapText="1" indent="1"/>
    </xf>
    <xf numFmtId="1" fontId="0" fillId="0" borderId="62" xfId="0" applyNumberFormat="1" applyBorder="1" applyAlignment="1">
      <alignment horizontal="center"/>
    </xf>
    <xf numFmtId="1" fontId="0" fillId="0" borderId="65" xfId="0" applyNumberFormat="1" applyBorder="1" applyAlignment="1">
      <alignment horizontal="center"/>
    </xf>
    <xf numFmtId="49" fontId="0" fillId="0" borderId="59" xfId="0" applyNumberFormat="1" applyBorder="1" applyAlignment="1">
      <alignment horizontal="left" wrapText="1" indent="1"/>
    </xf>
    <xf numFmtId="1" fontId="0" fillId="0" borderId="25" xfId="0" applyNumberFormat="1" applyBorder="1" applyAlignment="1">
      <alignment horizontal="center"/>
    </xf>
    <xf numFmtId="49" fontId="4" fillId="0" borderId="23" xfId="0" applyNumberFormat="1" applyFont="1" applyBorder="1" applyAlignment="1">
      <alignment horizontal="center"/>
    </xf>
    <xf numFmtId="49" fontId="0" fillId="0" borderId="56" xfId="0" applyNumberFormat="1" applyBorder="1" applyAlignment="1">
      <alignment horizontal="left" indent="1"/>
    </xf>
    <xf numFmtId="1" fontId="0" fillId="0" borderId="19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3" fillId="0" borderId="36" xfId="0" applyNumberFormat="1" applyFont="1" applyBorder="1" applyAlignment="1">
      <alignment horizontal="left" indent="1"/>
    </xf>
    <xf numFmtId="1" fontId="3" fillId="0" borderId="53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49" fontId="0" fillId="0" borderId="54" xfId="0" applyNumberFormat="1" applyBorder="1" applyAlignment="1">
      <alignment horizontal="left" indent="1"/>
    </xf>
    <xf numFmtId="1" fontId="0" fillId="0" borderId="29" xfId="0" applyNumberFormat="1" applyBorder="1" applyAlignment="1">
      <alignment horizontal="center"/>
    </xf>
    <xf numFmtId="49" fontId="0" fillId="0" borderId="27" xfId="0" applyNumberFormat="1" applyBorder="1" applyAlignment="1">
      <alignment horizontal="left" wrapText="1" indent="1"/>
    </xf>
    <xf numFmtId="1" fontId="3" fillId="0" borderId="63" xfId="0" applyNumberFormat="1" applyFont="1" applyBorder="1" applyAlignment="1">
      <alignment horizontal="center"/>
    </xf>
    <xf numFmtId="49" fontId="0" fillId="0" borderId="17" xfId="0" applyNumberFormat="1" applyBorder="1" applyAlignment="1">
      <alignment horizontal="left" wrapText="1" indent="1"/>
    </xf>
    <xf numFmtId="1" fontId="0" fillId="0" borderId="52" xfId="0" applyNumberFormat="1" applyBorder="1" applyAlignment="1">
      <alignment horizontal="center"/>
    </xf>
    <xf numFmtId="1" fontId="3" fillId="0" borderId="59" xfId="0" applyNumberFormat="1" applyFont="1" applyBorder="1" applyAlignment="1">
      <alignment horizontal="center"/>
    </xf>
    <xf numFmtId="49" fontId="3" fillId="0" borderId="56" xfId="0" applyNumberFormat="1" applyFont="1" applyBorder="1" applyAlignment="1">
      <alignment horizontal="left" indent="1"/>
    </xf>
    <xf numFmtId="1" fontId="3" fillId="0" borderId="19" xfId="0" applyNumberFormat="1" applyFont="1" applyBorder="1" applyAlignment="1">
      <alignment horizontal="center"/>
    </xf>
    <xf numFmtId="1" fontId="0" fillId="0" borderId="55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56" xfId="0" applyNumberFormat="1" applyBorder="1" applyAlignment="1">
      <alignment horizontal="center"/>
    </xf>
    <xf numFmtId="49" fontId="0" fillId="0" borderId="59" xfId="0" applyNumberFormat="1" applyBorder="1" applyAlignment="1">
      <alignment horizontal="left" indent="1"/>
    </xf>
    <xf numFmtId="1" fontId="0" fillId="0" borderId="36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1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49" fontId="0" fillId="0" borderId="63" xfId="0" applyNumberFormat="1" applyBorder="1" applyAlignment="1">
      <alignment horizontal="left" indent="1"/>
    </xf>
    <xf numFmtId="49" fontId="0" fillId="0" borderId="22" xfId="0" applyNumberFormat="1" applyBorder="1" applyAlignment="1">
      <alignment horizontal="left" indent="1"/>
    </xf>
    <xf numFmtId="1" fontId="0" fillId="0" borderId="44" xfId="0" applyNumberForma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49" fontId="0" fillId="0" borderId="17" xfId="0" applyNumberFormat="1" applyBorder="1" applyAlignment="1">
      <alignment horizontal="left" indent="1"/>
    </xf>
    <xf numFmtId="49" fontId="0" fillId="0" borderId="54" xfId="0" applyNumberFormat="1" applyBorder="1" applyAlignment="1">
      <alignment horizontal="left" wrapText="1" indent="1"/>
    </xf>
    <xf numFmtId="0" fontId="0" fillId="0" borderId="52" xfId="0" applyBorder="1" applyAlignment="1">
      <alignment horizontal="center"/>
    </xf>
    <xf numFmtId="49" fontId="3" fillId="0" borderId="51" xfId="0" applyNumberFormat="1" applyFont="1" applyBorder="1" applyAlignment="1">
      <alignment horizontal="left" wrapText="1" indent="1"/>
    </xf>
    <xf numFmtId="49" fontId="0" fillId="0" borderId="61" xfId="0" applyNumberFormat="1" applyBorder="1" applyAlignment="1">
      <alignment horizontal="center"/>
    </xf>
    <xf numFmtId="49" fontId="3" fillId="0" borderId="82" xfId="0" applyNumberFormat="1" applyFont="1" applyBorder="1" applyAlignment="1">
      <alignment horizontal="left" wrapText="1" indent="1"/>
    </xf>
    <xf numFmtId="49" fontId="3" fillId="0" borderId="79" xfId="0" applyNumberFormat="1" applyFont="1" applyBorder="1" applyAlignment="1">
      <alignment horizontal="left" wrapText="1" indent="1"/>
    </xf>
    <xf numFmtId="49" fontId="3" fillId="0" borderId="77" xfId="0" applyNumberFormat="1" applyFont="1" applyBorder="1" applyAlignment="1">
      <alignment horizontal="left" wrapText="1" indent="1"/>
    </xf>
    <xf numFmtId="49" fontId="4" fillId="0" borderId="39" xfId="0" applyNumberFormat="1" applyFont="1" applyBorder="1" applyAlignment="1">
      <alignment horizontal="center"/>
    </xf>
    <xf numFmtId="49" fontId="4" fillId="0" borderId="47" xfId="0" applyNumberFormat="1" applyFont="1" applyBorder="1" applyAlignment="1">
      <alignment horizontal="center"/>
    </xf>
    <xf numFmtId="49" fontId="3" fillId="0" borderId="77" xfId="0" applyNumberFormat="1" applyFont="1" applyBorder="1" applyAlignment="1">
      <alignment horizontal="left" indent="1"/>
    </xf>
    <xf numFmtId="49" fontId="4" fillId="0" borderId="48" xfId="0" applyNumberFormat="1" applyFont="1" applyBorder="1" applyAlignment="1">
      <alignment horizontal="center"/>
    </xf>
    <xf numFmtId="49" fontId="3" fillId="0" borderId="63" xfId="0" applyNumberFormat="1" applyFont="1" applyBorder="1" applyAlignment="1">
      <alignment horizontal="left" wrapText="1" indent="1"/>
    </xf>
    <xf numFmtId="49" fontId="3" fillId="0" borderId="86" xfId="0" applyNumberFormat="1" applyFont="1" applyBorder="1" applyAlignment="1">
      <alignment horizontal="left" wrapText="1" indent="1"/>
    </xf>
    <xf numFmtId="49" fontId="3" fillId="0" borderId="58" xfId="0" applyNumberFormat="1" applyFont="1" applyBorder="1" applyAlignment="1">
      <alignment horizontal="left" wrapText="1" indent="1"/>
    </xf>
    <xf numFmtId="49" fontId="3" fillId="0" borderId="28" xfId="0" applyNumberFormat="1" applyFont="1" applyBorder="1" applyAlignment="1">
      <alignment horizontal="left" wrapText="1" indent="1"/>
    </xf>
    <xf numFmtId="0" fontId="49" fillId="0" borderId="39" xfId="0" applyFont="1" applyBorder="1" applyAlignment="1">
      <alignment horizontal="center" vertical="center"/>
    </xf>
    <xf numFmtId="2" fontId="50" fillId="0" borderId="62" xfId="0" applyNumberFormat="1" applyFont="1" applyBorder="1" applyAlignment="1">
      <alignment horizontal="center"/>
    </xf>
    <xf numFmtId="1" fontId="50" fillId="0" borderId="27" xfId="0" applyNumberFormat="1" applyFont="1" applyBorder="1" applyAlignment="1">
      <alignment horizontal="center"/>
    </xf>
    <xf numFmtId="2" fontId="50" fillId="0" borderId="27" xfId="0" applyNumberFormat="1" applyFont="1" applyBorder="1" applyAlignment="1">
      <alignment horizontal="center"/>
    </xf>
    <xf numFmtId="0" fontId="50" fillId="0" borderId="33" xfId="0" applyFont="1" applyBorder="1" applyAlignment="1">
      <alignment vertical="center" wrapText="1"/>
    </xf>
    <xf numFmtId="49" fontId="50" fillId="0" borderId="62" xfId="0" applyNumberFormat="1" applyFont="1" applyBorder="1" applyAlignment="1">
      <alignment horizontal="center" vertical="center" wrapText="1"/>
    </xf>
    <xf numFmtId="49" fontId="50" fillId="0" borderId="53" xfId="0" applyNumberFormat="1" applyFont="1" applyBorder="1" applyAlignment="1">
      <alignment horizontal="center" vertical="center" wrapText="1"/>
    </xf>
    <xf numFmtId="0" fontId="50" fillId="0" borderId="34" xfId="0" applyFont="1" applyBorder="1" applyAlignment="1">
      <alignment vertical="center" wrapText="1"/>
    </xf>
    <xf numFmtId="0" fontId="50" fillId="0" borderId="40" xfId="0" applyFont="1" applyBorder="1" applyAlignment="1">
      <alignment vertical="center" wrapText="1"/>
    </xf>
    <xf numFmtId="2" fontId="50" fillId="0" borderId="29" xfId="0" applyNumberFormat="1" applyFont="1" applyBorder="1" applyAlignment="1">
      <alignment horizontal="center"/>
    </xf>
    <xf numFmtId="2" fontId="50" fillId="0" borderId="15" xfId="0" applyNumberFormat="1" applyFont="1" applyBorder="1" applyAlignment="1">
      <alignment horizontal="center"/>
    </xf>
    <xf numFmtId="1" fontId="50" fillId="0" borderId="26" xfId="0" applyNumberFormat="1" applyFont="1" applyBorder="1" applyAlignment="1">
      <alignment horizontal="center"/>
    </xf>
    <xf numFmtId="2" fontId="50" fillId="0" borderId="26" xfId="0" applyNumberFormat="1" applyFont="1" applyBorder="1" applyAlignment="1">
      <alignment horizontal="center"/>
    </xf>
    <xf numFmtId="49" fontId="50" fillId="0" borderId="30" xfId="0" applyNumberFormat="1" applyFont="1" applyBorder="1" applyAlignment="1">
      <alignment horizontal="center" vertical="center" wrapText="1"/>
    </xf>
    <xf numFmtId="0" fontId="50" fillId="0" borderId="26" xfId="0" applyFont="1" applyBorder="1" applyAlignment="1">
      <alignment horizontal="center" vertical="center" wrapText="1"/>
    </xf>
    <xf numFmtId="0" fontId="50" fillId="0" borderId="40" xfId="0" applyFont="1" applyBorder="1" applyAlignment="1">
      <alignment horizontal="left" vertical="center" wrapText="1"/>
    </xf>
    <xf numFmtId="0" fontId="48" fillId="0" borderId="33" xfId="0" applyFont="1" applyBorder="1" applyAlignment="1">
      <alignment horizontal="left" wrapText="1" indent="1"/>
    </xf>
    <xf numFmtId="2" fontId="48" fillId="0" borderId="85" xfId="0" applyNumberFormat="1" applyFont="1" applyBorder="1" applyAlignment="1">
      <alignment horizontal="center"/>
    </xf>
    <xf numFmtId="2" fontId="48" fillId="0" borderId="12" xfId="0" applyNumberFormat="1" applyFont="1" applyBorder="1" applyAlignment="1">
      <alignment horizontal="center"/>
    </xf>
    <xf numFmtId="1" fontId="48" fillId="0" borderId="12" xfId="0" applyNumberFormat="1" applyFont="1" applyBorder="1" applyAlignment="1">
      <alignment horizontal="center"/>
    </xf>
    <xf numFmtId="1" fontId="48" fillId="0" borderId="63" xfId="0" applyNumberFormat="1" applyFont="1" applyBorder="1" applyAlignment="1">
      <alignment horizontal="center"/>
    </xf>
    <xf numFmtId="2" fontId="48" fillId="0" borderId="64" xfId="0" applyNumberFormat="1" applyFont="1" applyBorder="1" applyAlignment="1">
      <alignment horizontal="center"/>
    </xf>
    <xf numFmtId="2" fontId="48" fillId="0" borderId="27" xfId="0" applyNumberFormat="1" applyFont="1" applyBorder="1" applyAlignment="1">
      <alignment horizontal="center"/>
    </xf>
    <xf numFmtId="2" fontId="48" fillId="0" borderId="62" xfId="0" applyNumberFormat="1" applyFont="1" applyBorder="1" applyAlignment="1">
      <alignment horizontal="center"/>
    </xf>
    <xf numFmtId="0" fontId="48" fillId="0" borderId="33" xfId="0" applyFont="1" applyBorder="1" applyAlignment="1">
      <alignment horizontal="center" vertical="center" wrapText="1"/>
    </xf>
    <xf numFmtId="0" fontId="48" fillId="0" borderId="48" xfId="0" applyFont="1" applyBorder="1" applyAlignment="1">
      <alignment horizontal="left" wrapText="1" indent="1"/>
    </xf>
    <xf numFmtId="2" fontId="48" fillId="0" borderId="52" xfId="0" applyNumberFormat="1" applyFont="1" applyBorder="1" applyAlignment="1">
      <alignment horizontal="center"/>
    </xf>
    <xf numFmtId="2" fontId="48" fillId="0" borderId="14" xfId="0" applyNumberFormat="1" applyFont="1" applyBorder="1" applyAlignment="1">
      <alignment horizontal="center"/>
    </xf>
    <xf numFmtId="1" fontId="48" fillId="0" borderId="14" xfId="0" applyNumberFormat="1" applyFont="1" applyBorder="1" applyAlignment="1">
      <alignment horizontal="center"/>
    </xf>
    <xf numFmtId="1" fontId="48" fillId="0" borderId="59" xfId="0" applyNumberFormat="1" applyFont="1" applyBorder="1" applyAlignment="1">
      <alignment horizontal="center"/>
    </xf>
    <xf numFmtId="2" fontId="48" fillId="0" borderId="68" xfId="0" applyNumberFormat="1" applyFont="1" applyBorder="1" applyAlignment="1">
      <alignment horizontal="center"/>
    </xf>
    <xf numFmtId="2" fontId="48" fillId="0" borderId="17" xfId="0" applyNumberFormat="1" applyFont="1" applyBorder="1" applyAlignment="1">
      <alignment horizontal="center"/>
    </xf>
    <xf numFmtId="2" fontId="48" fillId="0" borderId="25" xfId="0" applyNumberFormat="1" applyFont="1" applyBorder="1" applyAlignment="1">
      <alignment horizontal="center"/>
    </xf>
    <xf numFmtId="1" fontId="50" fillId="0" borderId="63" xfId="0" applyNumberFormat="1" applyFont="1" applyBorder="1" applyAlignment="1">
      <alignment horizontal="center"/>
    </xf>
    <xf numFmtId="0" fontId="48" fillId="0" borderId="47" xfId="0" applyFont="1" applyBorder="1" applyAlignment="1">
      <alignment horizontal="left" wrapText="1" indent="1"/>
    </xf>
    <xf numFmtId="2" fontId="48" fillId="0" borderId="46" xfId="0" applyNumberFormat="1" applyFont="1" applyBorder="1" applyAlignment="1">
      <alignment horizontal="center"/>
    </xf>
    <xf numFmtId="1" fontId="50" fillId="0" borderId="59" xfId="0" applyNumberFormat="1" applyFont="1" applyBorder="1" applyAlignment="1">
      <alignment horizontal="center"/>
    </xf>
    <xf numFmtId="1" fontId="48" fillId="0" borderId="56" xfId="0" applyNumberFormat="1" applyFont="1" applyBorder="1" applyAlignment="1">
      <alignment horizontal="center"/>
    </xf>
    <xf numFmtId="2" fontId="48" fillId="0" borderId="18" xfId="0" applyNumberFormat="1" applyFont="1" applyBorder="1" applyAlignment="1">
      <alignment horizontal="center"/>
    </xf>
    <xf numFmtId="2" fontId="48" fillId="0" borderId="20" xfId="0" applyNumberFormat="1" applyFont="1" applyBorder="1" applyAlignment="1">
      <alignment horizontal="center"/>
    </xf>
    <xf numFmtId="0" fontId="50" fillId="0" borderId="20" xfId="0" applyFont="1" applyBorder="1" applyAlignment="1">
      <alignment horizontal="center" vertical="center" wrapText="1"/>
    </xf>
    <xf numFmtId="0" fontId="47" fillId="0" borderId="68" xfId="0" applyFont="1" applyBorder="1" applyAlignment="1">
      <alignment horizontal="center" vertical="center"/>
    </xf>
    <xf numFmtId="2" fontId="48" fillId="0" borderId="28" xfId="0" applyNumberFormat="1" applyFont="1" applyBorder="1" applyAlignment="1">
      <alignment horizontal="center"/>
    </xf>
    <xf numFmtId="1" fontId="48" fillId="0" borderId="28" xfId="0" applyNumberFormat="1" applyFont="1" applyBorder="1" applyAlignment="1">
      <alignment horizontal="center"/>
    </xf>
    <xf numFmtId="0" fontId="47" fillId="0" borderId="47" xfId="0" applyFont="1" applyBorder="1" applyAlignment="1">
      <alignment horizontal="center" vertical="center"/>
    </xf>
    <xf numFmtId="0" fontId="48" fillId="0" borderId="45" xfId="0" applyFont="1" applyBorder="1" applyAlignment="1">
      <alignment horizontal="left" wrapText="1" indent="1"/>
    </xf>
    <xf numFmtId="2" fontId="48" fillId="0" borderId="49" xfId="0" applyNumberFormat="1" applyFont="1" applyBorder="1" applyAlignment="1">
      <alignment horizontal="center"/>
    </xf>
    <xf numFmtId="2" fontId="48" fillId="0" borderId="10" xfId="0" applyNumberFormat="1" applyFont="1" applyBorder="1" applyAlignment="1">
      <alignment horizontal="center"/>
    </xf>
    <xf numFmtId="1" fontId="48" fillId="0" borderId="10" xfId="0" applyNumberFormat="1" applyFont="1" applyBorder="1" applyAlignment="1">
      <alignment horizontal="center"/>
    </xf>
    <xf numFmtId="1" fontId="48" fillId="0" borderId="58" xfId="0" applyNumberFormat="1" applyFont="1" applyBorder="1" applyAlignment="1">
      <alignment horizontal="center"/>
    </xf>
    <xf numFmtId="2" fontId="48" fillId="0" borderId="57" xfId="0" applyNumberFormat="1" applyFont="1" applyBorder="1" applyAlignment="1">
      <alignment horizontal="center"/>
    </xf>
    <xf numFmtId="2" fontId="48" fillId="0" borderId="22" xfId="0" applyNumberFormat="1" applyFont="1" applyBorder="1" applyAlignment="1">
      <alignment horizontal="center"/>
    </xf>
    <xf numFmtId="2" fontId="48" fillId="0" borderId="44" xfId="0" applyNumberFormat="1" applyFont="1" applyBorder="1" applyAlignment="1">
      <alignment horizontal="center"/>
    </xf>
    <xf numFmtId="0" fontId="48" fillId="0" borderId="37" xfId="0" applyFont="1" applyBorder="1" applyAlignment="1">
      <alignment horizontal="center" vertical="center" wrapText="1"/>
    </xf>
    <xf numFmtId="0" fontId="48" fillId="0" borderId="34" xfId="0" applyFont="1" applyBorder="1" applyAlignment="1">
      <alignment horizontal="left" wrapText="1" indent="1"/>
    </xf>
    <xf numFmtId="2" fontId="48" fillId="0" borderId="35" xfId="0" applyNumberFormat="1" applyFont="1" applyBorder="1" applyAlignment="1">
      <alignment horizontal="center"/>
    </xf>
    <xf numFmtId="2" fontId="48" fillId="0" borderId="13" xfId="0" applyNumberFormat="1" applyFont="1" applyBorder="1" applyAlignment="1">
      <alignment horizontal="center"/>
    </xf>
    <xf numFmtId="1" fontId="48" fillId="0" borderId="13" xfId="0" applyNumberFormat="1" applyFont="1" applyBorder="1" applyAlignment="1">
      <alignment horizontal="center"/>
    </xf>
    <xf numFmtId="1" fontId="48" fillId="0" borderId="36" xfId="0" applyNumberFormat="1" applyFont="1" applyBorder="1" applyAlignment="1">
      <alignment horizontal="center"/>
    </xf>
    <xf numFmtId="2" fontId="48" fillId="0" borderId="53" xfId="0" applyNumberFormat="1" applyFont="1" applyBorder="1" applyAlignment="1">
      <alignment horizontal="center"/>
    </xf>
    <xf numFmtId="2" fontId="48" fillId="0" borderId="24" xfId="0" applyNumberFormat="1" applyFont="1" applyBorder="1" applyAlignment="1">
      <alignment horizontal="center"/>
    </xf>
    <xf numFmtId="0" fontId="48" fillId="0" borderId="34" xfId="0" applyFont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 wrapText="1"/>
    </xf>
    <xf numFmtId="0" fontId="50" fillId="0" borderId="78" xfId="0" applyFont="1" applyBorder="1" applyAlignment="1">
      <alignment horizontal="center" vertical="center" wrapText="1"/>
    </xf>
    <xf numFmtId="2" fontId="48" fillId="0" borderId="31" xfId="0" applyNumberFormat="1" applyFont="1" applyBorder="1" applyAlignment="1">
      <alignment horizontal="center"/>
    </xf>
    <xf numFmtId="2" fontId="48" fillId="0" borderId="26" xfId="0" applyNumberFormat="1" applyFont="1" applyBorder="1" applyAlignment="1">
      <alignment horizontal="center"/>
    </xf>
    <xf numFmtId="2" fontId="48" fillId="0" borderId="29" xfId="0" applyNumberFormat="1" applyFont="1" applyBorder="1" applyAlignment="1">
      <alignment horizontal="center"/>
    </xf>
    <xf numFmtId="1" fontId="48" fillId="0" borderId="18" xfId="0" applyNumberFormat="1" applyFont="1" applyBorder="1" applyAlignment="1">
      <alignment horizontal="center"/>
    </xf>
    <xf numFmtId="1" fontId="48" fillId="0" borderId="69" xfId="0" applyNumberFormat="1" applyFont="1" applyBorder="1" applyAlignment="1">
      <alignment horizontal="center"/>
    </xf>
    <xf numFmtId="0" fontId="1" fillId="0" borderId="81" xfId="0" applyFont="1" applyBorder="1"/>
    <xf numFmtId="2" fontId="48" fillId="0" borderId="43" xfId="0" applyNumberFormat="1" applyFont="1" applyBorder="1" applyAlignment="1">
      <alignment horizontal="center"/>
    </xf>
    <xf numFmtId="2" fontId="48" fillId="0" borderId="75" xfId="0" applyNumberFormat="1" applyFont="1" applyBorder="1" applyAlignment="1">
      <alignment horizontal="center"/>
    </xf>
    <xf numFmtId="0" fontId="48" fillId="0" borderId="47" xfId="0" applyFont="1" applyBorder="1" applyAlignment="1">
      <alignment horizontal="center" vertical="center" wrapText="1"/>
    </xf>
    <xf numFmtId="2" fontId="48" fillId="0" borderId="60" xfId="0" applyNumberFormat="1" applyFont="1" applyBorder="1" applyAlignment="1">
      <alignment horizontal="center"/>
    </xf>
    <xf numFmtId="2" fontId="48" fillId="0" borderId="69" xfId="0" applyNumberFormat="1" applyFont="1" applyBorder="1" applyAlignment="1">
      <alignment horizontal="center"/>
    </xf>
    <xf numFmtId="0" fontId="47" fillId="0" borderId="33" xfId="0" applyFont="1" applyBorder="1" applyAlignment="1">
      <alignment horizontal="left" wrapText="1" indent="1"/>
    </xf>
    <xf numFmtId="2" fontId="48" fillId="0" borderId="76" xfId="0" applyNumberFormat="1" applyFont="1" applyBorder="1" applyAlignment="1">
      <alignment horizontal="center"/>
    </xf>
    <xf numFmtId="2" fontId="47" fillId="0" borderId="60" xfId="0" applyNumberFormat="1" applyFont="1" applyBorder="1" applyAlignment="1">
      <alignment horizontal="center"/>
    </xf>
    <xf numFmtId="1" fontId="48" fillId="0" borderId="60" xfId="0" applyNumberFormat="1" applyFont="1" applyBorder="1" applyAlignment="1">
      <alignment horizontal="center"/>
    </xf>
    <xf numFmtId="0" fontId="48" fillId="0" borderId="60" xfId="0" applyFont="1" applyBorder="1" applyAlignment="1">
      <alignment horizontal="center" vertical="center" wrapText="1"/>
    </xf>
    <xf numFmtId="0" fontId="50" fillId="0" borderId="92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left" wrapText="1" indent="1"/>
    </xf>
    <xf numFmtId="2" fontId="48" fillId="0" borderId="66" xfId="0" applyNumberFormat="1" applyFont="1" applyBorder="1" applyAlignment="1">
      <alignment horizontal="center"/>
    </xf>
    <xf numFmtId="2" fontId="48" fillId="0" borderId="59" xfId="0" applyNumberFormat="1" applyFont="1" applyBorder="1" applyAlignment="1">
      <alignment horizontal="center"/>
    </xf>
    <xf numFmtId="0" fontId="50" fillId="0" borderId="48" xfId="0" applyFont="1" applyBorder="1" applyAlignment="1">
      <alignment horizontal="left" vertical="center" wrapText="1"/>
    </xf>
    <xf numFmtId="0" fontId="0" fillId="0" borderId="26" xfId="0" applyBorder="1" applyAlignment="1">
      <alignment horizontal="left" indent="1"/>
    </xf>
    <xf numFmtId="0" fontId="49" fillId="0" borderId="48" xfId="0" applyFont="1" applyBorder="1" applyAlignment="1">
      <alignment horizontal="center" vertical="center"/>
    </xf>
    <xf numFmtId="49" fontId="3" fillId="0" borderId="53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center"/>
    </xf>
    <xf numFmtId="49" fontId="3" fillId="0" borderId="36" xfId="0" applyNumberFormat="1" applyFont="1" applyBorder="1" applyAlignment="1">
      <alignment horizontal="center"/>
    </xf>
    <xf numFmtId="49" fontId="0" fillId="0" borderId="34" xfId="0" applyNumberFormat="1" applyBorder="1" applyAlignment="1" applyProtection="1">
      <alignment wrapText="1"/>
      <protection locked="0"/>
    </xf>
    <xf numFmtId="1" fontId="0" fillId="0" borderId="53" xfId="0" applyNumberFormat="1" applyBorder="1" applyAlignment="1" applyProtection="1">
      <alignment horizontal="right"/>
      <protection locked="0"/>
    </xf>
    <xf numFmtId="2" fontId="43" fillId="0" borderId="13" xfId="0" applyNumberFormat="1" applyFont="1" applyBorder="1" applyAlignment="1">
      <alignment horizontal="center"/>
    </xf>
    <xf numFmtId="1" fontId="0" fillId="0" borderId="13" xfId="0" applyNumberFormat="1" applyBorder="1" applyAlignment="1" applyProtection="1">
      <alignment horizontal="left"/>
      <protection locked="0"/>
    </xf>
    <xf numFmtId="2" fontId="0" fillId="0" borderId="13" xfId="0" applyNumberFormat="1" applyBorder="1" applyAlignment="1" applyProtection="1">
      <alignment horizontal="center"/>
      <protection locked="0"/>
    </xf>
    <xf numFmtId="1" fontId="0" fillId="0" borderId="13" xfId="0" applyNumberFormat="1" applyBorder="1" applyAlignment="1" applyProtection="1">
      <alignment horizontal="center"/>
      <protection locked="0"/>
    </xf>
    <xf numFmtId="2" fontId="1" fillId="0" borderId="13" xfId="0" applyNumberFormat="1" applyFont="1" applyBorder="1" applyAlignment="1">
      <alignment horizontal="center"/>
    </xf>
    <xf numFmtId="49" fontId="4" fillId="0" borderId="39" xfId="0" applyNumberFormat="1" applyFont="1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left" indent="1"/>
    </xf>
    <xf numFmtId="1" fontId="0" fillId="0" borderId="63" xfId="0" applyNumberFormat="1" applyBorder="1" applyAlignment="1">
      <alignment horizontal="center"/>
    </xf>
    <xf numFmtId="49" fontId="0" fillId="0" borderId="58" xfId="0" applyNumberFormat="1" applyBorder="1" applyAlignment="1">
      <alignment horizontal="left" indent="1"/>
    </xf>
    <xf numFmtId="1" fontId="0" fillId="0" borderId="59" xfId="0" applyNumberFormat="1" applyBorder="1" applyAlignment="1">
      <alignment horizontal="center"/>
    </xf>
    <xf numFmtId="1" fontId="0" fillId="0" borderId="58" xfId="0" applyNumberFormat="1" applyBorder="1" applyAlignment="1">
      <alignment horizontal="center"/>
    </xf>
    <xf numFmtId="0" fontId="0" fillId="0" borderId="27" xfId="0" applyBorder="1" applyAlignment="1">
      <alignment horizontal="left" wrapText="1" indent="1"/>
    </xf>
    <xf numFmtId="49" fontId="0" fillId="0" borderId="37" xfId="35" applyNumberFormat="1" applyFont="1" applyBorder="1" applyAlignment="1">
      <alignment horizontal="center" wrapText="1"/>
    </xf>
    <xf numFmtId="49" fontId="3" fillId="0" borderId="19" xfId="0" applyNumberFormat="1" applyFont="1" applyBorder="1" applyAlignment="1" applyProtection="1">
      <alignment horizontal="left"/>
      <protection locked="0"/>
    </xf>
    <xf numFmtId="49" fontId="0" fillId="0" borderId="56" xfId="0" applyNumberFormat="1" applyBorder="1" applyProtection="1">
      <protection locked="0"/>
    </xf>
    <xf numFmtId="1" fontId="3" fillId="0" borderId="56" xfId="0" applyNumberFormat="1" applyFont="1" applyBorder="1" applyAlignment="1" applyProtection="1">
      <alignment horizontal="center"/>
      <protection locked="0"/>
    </xf>
    <xf numFmtId="49" fontId="3" fillId="0" borderId="37" xfId="0" applyNumberFormat="1" applyFont="1" applyBorder="1" applyAlignment="1" applyProtection="1">
      <alignment horizontal="center" wrapText="1"/>
      <protection locked="0"/>
    </xf>
    <xf numFmtId="2" fontId="0" fillId="0" borderId="11" xfId="0" applyNumberFormat="1" applyBorder="1" applyAlignment="1">
      <alignment horizontal="center"/>
    </xf>
    <xf numFmtId="2" fontId="0" fillId="0" borderId="55" xfId="0" applyNumberFormat="1" applyBorder="1" applyAlignment="1">
      <alignment horizontal="center"/>
    </xf>
    <xf numFmtId="1" fontId="43" fillId="0" borderId="19" xfId="0" applyNumberFormat="1" applyFont="1" applyBorder="1" applyAlignment="1" applyProtection="1">
      <alignment horizontal="right"/>
      <protection locked="0"/>
    </xf>
    <xf numFmtId="1" fontId="43" fillId="0" borderId="11" xfId="0" applyNumberFormat="1" applyFont="1" applyBorder="1" applyAlignment="1" applyProtection="1">
      <alignment horizontal="left"/>
      <protection locked="0"/>
    </xf>
    <xf numFmtId="2" fontId="43" fillId="0" borderId="11" xfId="0" applyNumberFormat="1" applyFont="1" applyBorder="1" applyAlignment="1" applyProtection="1">
      <alignment horizontal="center"/>
      <protection locked="0"/>
    </xf>
    <xf numFmtId="2" fontId="43" fillId="0" borderId="55" xfId="0" applyNumberFormat="1" applyFont="1" applyBorder="1" applyAlignment="1">
      <alignment horizontal="center"/>
    </xf>
    <xf numFmtId="1" fontId="0" fillId="0" borderId="19" xfId="0" applyNumberFormat="1" applyBorder="1" applyAlignment="1" applyProtection="1">
      <alignment horizontal="center"/>
      <protection locked="0"/>
    </xf>
    <xf numFmtId="1" fontId="6" fillId="0" borderId="11" xfId="0" applyNumberFormat="1" applyFont="1" applyBorder="1" applyAlignment="1" applyProtection="1">
      <alignment horizontal="center"/>
      <protection locked="0"/>
    </xf>
    <xf numFmtId="1" fontId="1" fillId="0" borderId="21" xfId="0" applyNumberFormat="1" applyFont="1" applyBorder="1" applyAlignment="1">
      <alignment horizontal="center"/>
    </xf>
    <xf numFmtId="49" fontId="7" fillId="0" borderId="51" xfId="0" applyNumberFormat="1" applyFont="1" applyBorder="1" applyAlignment="1" applyProtection="1">
      <alignment horizontal="center" wrapText="1"/>
      <protection locked="0"/>
    </xf>
    <xf numFmtId="49" fontId="7" fillId="0" borderId="0" xfId="0" applyNumberFormat="1" applyFont="1"/>
    <xf numFmtId="49" fontId="63" fillId="0" borderId="51" xfId="0" applyNumberFormat="1" applyFont="1" applyBorder="1" applyAlignment="1" applyProtection="1">
      <alignment horizontal="center" wrapText="1"/>
      <protection locked="0"/>
    </xf>
    <xf numFmtId="2" fontId="53" fillId="0" borderId="0" xfId="0" applyNumberFormat="1" applyFont="1"/>
    <xf numFmtId="2" fontId="54" fillId="0" borderId="0" xfId="0" applyNumberFormat="1" applyFont="1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49" fontId="3" fillId="0" borderId="0" xfId="0" applyNumberFormat="1" applyFont="1" applyProtection="1">
      <protection locked="0"/>
    </xf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 applyAlignment="1" applyProtection="1">
      <alignment horizontal="left"/>
      <protection locked="0"/>
    </xf>
    <xf numFmtId="2" fontId="0" fillId="0" borderId="0" xfId="0" applyNumberFormat="1" applyAlignment="1" applyProtection="1">
      <alignment horizontal="center"/>
      <protection locked="0"/>
    </xf>
    <xf numFmtId="1" fontId="43" fillId="0" borderId="0" xfId="0" applyNumberFormat="1" applyFont="1"/>
    <xf numFmtId="0" fontId="43" fillId="0" borderId="0" xfId="0" applyFont="1"/>
    <xf numFmtId="2" fontId="43" fillId="0" borderId="0" xfId="0" applyNumberFormat="1" applyFont="1"/>
    <xf numFmtId="1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42" fillId="0" borderId="0" xfId="0" applyFont="1"/>
    <xf numFmtId="0" fontId="58" fillId="0" borderId="0" xfId="0" applyFont="1"/>
    <xf numFmtId="0" fontId="55" fillId="0" borderId="0" xfId="0" applyFont="1"/>
    <xf numFmtId="0" fontId="4" fillId="0" borderId="0" xfId="0" applyFont="1"/>
    <xf numFmtId="0" fontId="2" fillId="0" borderId="69" xfId="0" applyFont="1" applyBorder="1"/>
    <xf numFmtId="0" fontId="46" fillId="0" borderId="0" xfId="0" applyFont="1"/>
    <xf numFmtId="0" fontId="2" fillId="0" borderId="28" xfId="0" applyFont="1" applyBorder="1"/>
    <xf numFmtId="0" fontId="46" fillId="0" borderId="28" xfId="0" applyFont="1" applyBorder="1"/>
    <xf numFmtId="0" fontId="54" fillId="0" borderId="28" xfId="0" applyFont="1" applyBorder="1"/>
    <xf numFmtId="0" fontId="0" fillId="0" borderId="60" xfId="0" applyBorder="1" applyProtection="1">
      <protection locked="0"/>
    </xf>
    <xf numFmtId="0" fontId="0" fillId="0" borderId="65" xfId="0" applyBorder="1"/>
    <xf numFmtId="49" fontId="6" fillId="0" borderId="0" xfId="0" applyNumberFormat="1" applyFont="1" applyAlignment="1">
      <alignment horizontal="center" textRotation="90"/>
    </xf>
    <xf numFmtId="0" fontId="0" fillId="0" borderId="16" xfId="0" applyBorder="1"/>
    <xf numFmtId="49" fontId="3" fillId="0" borderId="19" xfId="0" applyNumberFormat="1" applyFont="1" applyBorder="1" applyAlignment="1" applyProtection="1">
      <alignment horizontal="left" wrapText="1"/>
      <protection locked="0"/>
    </xf>
    <xf numFmtId="49" fontId="6" fillId="0" borderId="37" xfId="0" applyNumberFormat="1" applyFont="1" applyBorder="1" applyAlignment="1" applyProtection="1">
      <alignment horizontal="center" wrapText="1"/>
      <protection locked="0"/>
    </xf>
    <xf numFmtId="2" fontId="43" fillId="0" borderId="56" xfId="0" applyNumberFormat="1" applyFont="1" applyBorder="1" applyAlignment="1">
      <alignment horizontal="center"/>
    </xf>
    <xf numFmtId="49" fontId="6" fillId="0" borderId="51" xfId="0" applyNumberFormat="1" applyFont="1" applyBorder="1" applyAlignment="1" applyProtection="1">
      <alignment horizontal="center" wrapText="1"/>
      <protection locked="0"/>
    </xf>
    <xf numFmtId="49" fontId="0" fillId="0" borderId="19" xfId="0" applyNumberFormat="1" applyBorder="1" applyAlignment="1" applyProtection="1">
      <alignment horizontal="left" wrapText="1"/>
      <protection locked="0"/>
    </xf>
    <xf numFmtId="1" fontId="0" fillId="0" borderId="56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>
      <alignment horizontal="center"/>
    </xf>
    <xf numFmtId="49" fontId="52" fillId="0" borderId="51" xfId="0" applyNumberFormat="1" applyFont="1" applyBorder="1" applyAlignment="1" applyProtection="1">
      <alignment horizontal="center" wrapText="1"/>
      <protection locked="0"/>
    </xf>
    <xf numFmtId="1" fontId="1" fillId="0" borderId="56" xfId="0" applyNumberFormat="1" applyFont="1" applyBorder="1" applyAlignment="1">
      <alignment horizontal="center"/>
    </xf>
    <xf numFmtId="49" fontId="3" fillId="0" borderId="19" xfId="0" applyNumberFormat="1" applyFont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left"/>
    </xf>
    <xf numFmtId="49" fontId="3" fillId="0" borderId="31" xfId="0" applyNumberFormat="1" applyFont="1" applyBorder="1" applyAlignment="1" applyProtection="1">
      <alignment horizontal="center"/>
      <protection locked="0"/>
    </xf>
    <xf numFmtId="49" fontId="3" fillId="0" borderId="30" xfId="0" applyNumberFormat="1" applyFont="1" applyBorder="1" applyAlignment="1" applyProtection="1">
      <alignment horizontal="center"/>
      <protection locked="0"/>
    </xf>
    <xf numFmtId="1" fontId="3" fillId="0" borderId="30" xfId="0" applyNumberFormat="1" applyFont="1" applyBorder="1" applyAlignment="1" applyProtection="1">
      <alignment horizontal="center"/>
      <protection locked="0"/>
    </xf>
    <xf numFmtId="49" fontId="4" fillId="0" borderId="30" xfId="0" applyNumberFormat="1" applyFont="1" applyBorder="1" applyProtection="1">
      <protection locked="0"/>
    </xf>
    <xf numFmtId="49" fontId="3" fillId="0" borderId="30" xfId="0" applyNumberFormat="1" applyFont="1" applyBorder="1" applyAlignment="1" applyProtection="1">
      <alignment horizontal="center" wrapText="1"/>
      <protection locked="0"/>
    </xf>
    <xf numFmtId="1" fontId="0" fillId="0" borderId="30" xfId="0" applyNumberFormat="1" applyBorder="1" applyAlignment="1" applyProtection="1">
      <alignment horizontal="right"/>
      <protection locked="0"/>
    </xf>
    <xf numFmtId="2" fontId="0" fillId="0" borderId="30" xfId="0" applyNumberFormat="1" applyBorder="1" applyAlignment="1">
      <alignment horizontal="center"/>
    </xf>
    <xf numFmtId="1" fontId="0" fillId="0" borderId="30" xfId="0" applyNumberFormat="1" applyBorder="1" applyAlignment="1" applyProtection="1">
      <alignment horizontal="left"/>
      <protection locked="0"/>
    </xf>
    <xf numFmtId="2" fontId="0" fillId="0" borderId="30" xfId="0" applyNumberFormat="1" applyBorder="1" applyAlignment="1" applyProtection="1">
      <alignment horizontal="center"/>
      <protection locked="0"/>
    </xf>
    <xf numFmtId="2" fontId="6" fillId="0" borderId="88" xfId="0" applyNumberFormat="1" applyFont="1" applyBorder="1" applyAlignment="1">
      <alignment horizontal="center"/>
    </xf>
    <xf numFmtId="1" fontId="56" fillId="0" borderId="30" xfId="0" applyNumberFormat="1" applyFont="1" applyBorder="1" applyAlignment="1" applyProtection="1">
      <alignment horizontal="right"/>
      <protection locked="0"/>
    </xf>
    <xf numFmtId="2" fontId="56" fillId="0" borderId="30" xfId="0" applyNumberFormat="1" applyFont="1" applyBorder="1" applyAlignment="1">
      <alignment horizontal="center"/>
    </xf>
    <xf numFmtId="2" fontId="4" fillId="0" borderId="31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1" fontId="6" fillId="0" borderId="88" xfId="0" applyNumberFormat="1" applyFont="1" applyBorder="1" applyAlignment="1">
      <alignment horizontal="center"/>
    </xf>
    <xf numFmtId="1" fontId="4" fillId="0" borderId="54" xfId="0" applyNumberFormat="1" applyFont="1" applyBorder="1" applyAlignment="1">
      <alignment horizontal="center"/>
    </xf>
    <xf numFmtId="49" fontId="7" fillId="0" borderId="32" xfId="0" applyNumberFormat="1" applyFont="1" applyBorder="1" applyAlignment="1" applyProtection="1">
      <alignment horizontal="center" wrapText="1"/>
      <protection locked="0"/>
    </xf>
    <xf numFmtId="49" fontId="0" fillId="0" borderId="0" xfId="0" applyNumberFormat="1"/>
    <xf numFmtId="0" fontId="0" fillId="0" borderId="69" xfId="0" applyBorder="1" applyAlignment="1">
      <alignment horizontal="center"/>
    </xf>
    <xf numFmtId="164" fontId="43" fillId="0" borderId="0" xfId="0" applyNumberFormat="1" applyFont="1"/>
    <xf numFmtId="2" fontId="0" fillId="0" borderId="83" xfId="0" applyNumberFormat="1" applyBorder="1" applyAlignment="1">
      <alignment horizontal="center" textRotation="90"/>
    </xf>
    <xf numFmtId="2" fontId="0" fillId="0" borderId="78" xfId="0" applyNumberFormat="1" applyBorder="1" applyAlignment="1">
      <alignment horizontal="center" textRotation="90"/>
    </xf>
    <xf numFmtId="2" fontId="0" fillId="0" borderId="77" xfId="0" applyNumberFormat="1" applyBorder="1" applyAlignment="1">
      <alignment horizontal="center" textRotation="90"/>
    </xf>
    <xf numFmtId="0" fontId="43" fillId="0" borderId="71" xfId="0" applyFont="1" applyBorder="1" applyAlignment="1">
      <alignment horizontal="center" textRotation="90"/>
    </xf>
    <xf numFmtId="0" fontId="43" fillId="0" borderId="72" xfId="0" applyFont="1" applyBorder="1" applyAlignment="1">
      <alignment horizontal="center" textRotation="90"/>
    </xf>
    <xf numFmtId="0" fontId="43" fillId="0" borderId="73" xfId="0" applyFont="1" applyBorder="1" applyAlignment="1">
      <alignment horizontal="center" textRotation="90"/>
    </xf>
    <xf numFmtId="0" fontId="43" fillId="0" borderId="61" xfId="0" applyFont="1" applyBorder="1" applyAlignment="1">
      <alignment horizontal="center" textRotation="90"/>
    </xf>
    <xf numFmtId="0" fontId="43" fillId="0" borderId="0" xfId="0" applyFont="1" applyAlignment="1">
      <alignment horizontal="center" textRotation="90"/>
    </xf>
    <xf numFmtId="0" fontId="43" fillId="0" borderId="46" xfId="0" applyFont="1" applyBorder="1" applyAlignment="1">
      <alignment horizontal="center" textRotation="90"/>
    </xf>
    <xf numFmtId="0" fontId="43" fillId="0" borderId="68" xfId="0" applyFont="1" applyBorder="1" applyAlignment="1">
      <alignment horizontal="center" textRotation="90"/>
    </xf>
    <xf numFmtId="0" fontId="43" fillId="0" borderId="28" xfId="0" applyFont="1" applyBorder="1" applyAlignment="1">
      <alignment horizontal="center" textRotation="90"/>
    </xf>
    <xf numFmtId="0" fontId="43" fillId="0" borderId="52" xfId="0" applyFont="1" applyBorder="1" applyAlignment="1">
      <alignment horizontal="center" textRotation="90"/>
    </xf>
    <xf numFmtId="2" fontId="3" fillId="0" borderId="70" xfId="0" applyNumberFormat="1" applyFont="1" applyBorder="1" applyAlignment="1">
      <alignment horizontal="center" textRotation="90"/>
    </xf>
    <xf numFmtId="2" fontId="0" fillId="0" borderId="20" xfId="0" applyNumberFormat="1" applyBorder="1"/>
    <xf numFmtId="2" fontId="0" fillId="0" borderId="17" xfId="0" applyNumberFormat="1" applyBorder="1"/>
    <xf numFmtId="0" fontId="6" fillId="0" borderId="80" xfId="0" applyFont="1" applyBorder="1" applyAlignment="1">
      <alignment horizontal="center" textRotation="90"/>
    </xf>
    <xf numFmtId="0" fontId="3" fillId="0" borderId="23" xfId="0" applyFont="1" applyBorder="1" applyAlignment="1">
      <alignment horizontal="center" textRotation="90"/>
    </xf>
    <xf numFmtId="0" fontId="3" fillId="0" borderId="25" xfId="0" applyFont="1" applyBorder="1" applyAlignment="1">
      <alignment horizontal="center" textRotation="90"/>
    </xf>
    <xf numFmtId="1" fontId="4" fillId="0" borderId="64" xfId="0" applyNumberFormat="1" applyFont="1" applyBorder="1" applyAlignment="1">
      <alignment horizontal="center"/>
    </xf>
    <xf numFmtId="1" fontId="4" fillId="0" borderId="65" xfId="0" applyNumberFormat="1" applyFont="1" applyBorder="1" applyAlignment="1">
      <alignment horizontal="center"/>
    </xf>
    <xf numFmtId="1" fontId="4" fillId="0" borderId="57" xfId="0" applyNumberFormat="1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43" fillId="0" borderId="74" xfId="0" applyFont="1" applyBorder="1" applyAlignment="1">
      <alignment horizontal="center" textRotation="90"/>
    </xf>
    <xf numFmtId="0" fontId="43" fillId="0" borderId="18" xfId="0" applyFont="1" applyBorder="1" applyAlignment="1">
      <alignment horizontal="center" textRotation="90"/>
    </xf>
    <xf numFmtId="0" fontId="43" fillId="0" borderId="14" xfId="0" applyFont="1" applyBorder="1" applyAlignment="1">
      <alignment horizontal="center" textRotation="90"/>
    </xf>
    <xf numFmtId="0" fontId="3" fillId="0" borderId="74" xfId="0" applyFont="1" applyBorder="1" applyAlignment="1">
      <alignment horizontal="center" textRotation="90"/>
    </xf>
    <xf numFmtId="0" fontId="0" fillId="0" borderId="18" xfId="0" applyBorder="1"/>
    <xf numFmtId="0" fontId="0" fillId="0" borderId="14" xfId="0" applyBorder="1"/>
    <xf numFmtId="0" fontId="3" fillId="0" borderId="71" xfId="0" applyFont="1" applyBorder="1" applyAlignment="1">
      <alignment horizontal="center" textRotation="90"/>
    </xf>
    <xf numFmtId="0" fontId="0" fillId="0" borderId="72" xfId="0" applyBorder="1"/>
    <xf numFmtId="0" fontId="0" fillId="0" borderId="73" xfId="0" applyBorder="1"/>
    <xf numFmtId="0" fontId="0" fillId="0" borderId="61" xfId="0" applyBorder="1"/>
    <xf numFmtId="0" fontId="0" fillId="0" borderId="0" xfId="0"/>
    <xf numFmtId="0" fontId="0" fillId="0" borderId="46" xfId="0" applyBorder="1"/>
    <xf numFmtId="0" fontId="0" fillId="0" borderId="68" xfId="0" applyBorder="1"/>
    <xf numFmtId="0" fontId="0" fillId="0" borderId="28" xfId="0" applyBorder="1"/>
    <xf numFmtId="0" fontId="0" fillId="0" borderId="52" xfId="0" applyBorder="1"/>
    <xf numFmtId="0" fontId="7" fillId="0" borderId="0" xfId="0" applyFont="1" applyAlignment="1">
      <alignment horizontal="center" wrapText="1"/>
    </xf>
    <xf numFmtId="0" fontId="6" fillId="0" borderId="74" xfId="0" applyFont="1" applyBorder="1" applyAlignment="1">
      <alignment horizontal="center" textRotation="90"/>
    </xf>
    <xf numFmtId="0" fontId="3" fillId="0" borderId="18" xfId="0" applyFont="1" applyBorder="1" applyAlignment="1">
      <alignment horizontal="center" textRotation="90"/>
    </xf>
    <xf numFmtId="0" fontId="3" fillId="0" borderId="14" xfId="0" applyFont="1" applyBorder="1" applyAlignment="1">
      <alignment horizontal="center" textRotation="90"/>
    </xf>
    <xf numFmtId="1" fontId="6" fillId="0" borderId="74" xfId="0" applyNumberFormat="1" applyFont="1" applyBorder="1" applyAlignment="1">
      <alignment textRotation="90"/>
    </xf>
    <xf numFmtId="1" fontId="3" fillId="0" borderId="18" xfId="0" applyNumberFormat="1" applyFont="1" applyBorder="1" applyAlignment="1">
      <alignment textRotation="90"/>
    </xf>
    <xf numFmtId="1" fontId="3" fillId="0" borderId="14" xfId="0" applyNumberFormat="1" applyFont="1" applyBorder="1" applyAlignment="1">
      <alignment textRotation="90"/>
    </xf>
    <xf numFmtId="0" fontId="6" fillId="0" borderId="74" xfId="0" applyFont="1" applyBorder="1" applyAlignment="1">
      <alignment horizontal="center" textRotation="90" wrapText="1"/>
    </xf>
    <xf numFmtId="2" fontId="0" fillId="0" borderId="70" xfId="0" applyNumberFormat="1" applyBorder="1" applyAlignment="1">
      <alignment horizontal="center" textRotation="90"/>
    </xf>
    <xf numFmtId="2" fontId="0" fillId="0" borderId="20" xfId="0" applyNumberFormat="1" applyBorder="1" applyAlignment="1">
      <alignment horizontal="center" textRotation="90"/>
    </xf>
    <xf numFmtId="2" fontId="0" fillId="0" borderId="17" xfId="0" applyNumberFormat="1" applyBorder="1" applyAlignment="1">
      <alignment horizontal="center" textRotation="90"/>
    </xf>
    <xf numFmtId="49" fontId="6" fillId="0" borderId="39" xfId="0" applyNumberFormat="1" applyFont="1" applyBorder="1" applyAlignment="1">
      <alignment horizontal="center" textRotation="90"/>
    </xf>
    <xf numFmtId="0" fontId="0" fillId="0" borderId="47" xfId="0" applyBorder="1"/>
    <xf numFmtId="0" fontId="0" fillId="0" borderId="48" xfId="0" applyBorder="1"/>
    <xf numFmtId="0" fontId="37" fillId="0" borderId="0" xfId="0" applyFont="1" applyAlignment="1">
      <alignment horizontal="left" vertical="top" wrapText="1"/>
    </xf>
    <xf numFmtId="0" fontId="4" fillId="0" borderId="81" xfId="0" applyFont="1" applyBorder="1" applyAlignment="1" applyProtection="1">
      <alignment horizontal="center"/>
      <protection locked="0"/>
    </xf>
    <xf numFmtId="0" fontId="0" fillId="0" borderId="41" xfId="0" applyBorder="1" applyProtection="1">
      <protection locked="0"/>
    </xf>
    <xf numFmtId="0" fontId="6" fillId="0" borderId="39" xfId="0" applyFont="1" applyBorder="1" applyAlignment="1" applyProtection="1">
      <alignment horizontal="center" textRotation="90"/>
      <protection locked="0"/>
    </xf>
    <xf numFmtId="0" fontId="0" fillId="0" borderId="47" xfId="0" applyBorder="1" applyProtection="1">
      <protection locked="0"/>
    </xf>
    <xf numFmtId="0" fontId="0" fillId="0" borderId="48" xfId="0" applyBorder="1" applyProtection="1">
      <protection locked="0"/>
    </xf>
    <xf numFmtId="49" fontId="6" fillId="0" borderId="39" xfId="0" applyNumberFormat="1" applyFont="1" applyBorder="1" applyAlignment="1" applyProtection="1">
      <alignment horizontal="center" textRotation="90"/>
      <protection locked="0"/>
    </xf>
    <xf numFmtId="0" fontId="4" fillId="0" borderId="64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0" fillId="0" borderId="65" xfId="0" applyBorder="1"/>
    <xf numFmtId="0" fontId="0" fillId="0" borderId="82" xfId="0" applyBorder="1"/>
    <xf numFmtId="0" fontId="0" fillId="0" borderId="10" xfId="0" applyBorder="1" applyAlignment="1">
      <alignment horizontal="center" textRotation="90"/>
    </xf>
    <xf numFmtId="0" fontId="0" fillId="0" borderId="13" xfId="0" applyBorder="1" applyAlignment="1">
      <alignment horizontal="center" textRotation="90"/>
    </xf>
    <xf numFmtId="0" fontId="6" fillId="0" borderId="74" xfId="0" applyFont="1" applyBorder="1" applyAlignment="1" applyProtection="1">
      <alignment horizontal="center" textRotation="90"/>
      <protection locked="0"/>
    </xf>
    <xf numFmtId="0" fontId="0" fillId="0" borderId="18" xfId="0" applyBorder="1" applyProtection="1">
      <protection locked="0"/>
    </xf>
    <xf numFmtId="0" fontId="0" fillId="0" borderId="14" xfId="0" applyBorder="1" applyProtection="1">
      <protection locked="0"/>
    </xf>
    <xf numFmtId="0" fontId="6" fillId="0" borderId="69" xfId="0" applyFont="1" applyBorder="1" applyAlignment="1" applyProtection="1">
      <alignment horizontal="center" textRotation="90"/>
      <protection locked="0"/>
    </xf>
    <xf numFmtId="0" fontId="6" fillId="0" borderId="59" xfId="0" applyFont="1" applyBorder="1" applyAlignment="1" applyProtection="1">
      <alignment horizontal="center" textRotation="90"/>
      <protection locked="0"/>
    </xf>
    <xf numFmtId="0" fontId="0" fillId="0" borderId="71" xfId="0" applyBorder="1" applyAlignment="1">
      <alignment horizontal="center" textRotation="90"/>
    </xf>
    <xf numFmtId="0" fontId="0" fillId="0" borderId="72" xfId="0" applyBorder="1" applyAlignment="1">
      <alignment horizontal="center" textRotation="90"/>
    </xf>
    <xf numFmtId="0" fontId="0" fillId="0" borderId="73" xfId="0" applyBorder="1" applyAlignment="1">
      <alignment horizontal="center" textRotation="90"/>
    </xf>
    <xf numFmtId="0" fontId="0" fillId="0" borderId="61" xfId="0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0" fillId="0" borderId="46" xfId="0" applyBorder="1" applyAlignment="1">
      <alignment horizontal="center" textRotation="90"/>
    </xf>
    <xf numFmtId="0" fontId="0" fillId="0" borderId="68" xfId="0" applyBorder="1" applyAlignment="1">
      <alignment horizontal="center" textRotation="90"/>
    </xf>
    <xf numFmtId="0" fontId="0" fillId="0" borderId="28" xfId="0" applyBorder="1" applyAlignment="1">
      <alignment horizontal="center" textRotation="90"/>
    </xf>
    <xf numFmtId="0" fontId="0" fillId="0" borderId="52" xfId="0" applyBorder="1" applyAlignment="1">
      <alignment horizontal="center" textRotation="90"/>
    </xf>
    <xf numFmtId="0" fontId="4" fillId="0" borderId="66" xfId="0" applyFont="1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0" fontId="6" fillId="0" borderId="5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79" xfId="0" applyFont="1" applyBorder="1" applyAlignment="1">
      <alignment horizontal="center"/>
    </xf>
    <xf numFmtId="0" fontId="56" fillId="0" borderId="57" xfId="0" applyFont="1" applyBorder="1" applyAlignment="1">
      <alignment horizontal="center"/>
    </xf>
    <xf numFmtId="0" fontId="56" fillId="0" borderId="16" xfId="0" applyFont="1" applyBorder="1" applyAlignment="1">
      <alignment horizontal="center"/>
    </xf>
    <xf numFmtId="0" fontId="56" fillId="0" borderId="79" xfId="0" applyFont="1" applyBorder="1" applyAlignment="1">
      <alignment horizontal="center"/>
    </xf>
    <xf numFmtId="2" fontId="43" fillId="0" borderId="70" xfId="0" applyNumberFormat="1" applyFont="1" applyBorder="1" applyAlignment="1">
      <alignment horizontal="center" textRotation="90"/>
    </xf>
    <xf numFmtId="2" fontId="43" fillId="0" borderId="20" xfId="0" applyNumberFormat="1" applyFont="1" applyBorder="1" applyAlignment="1">
      <alignment horizontal="center" textRotation="90"/>
    </xf>
    <xf numFmtId="2" fontId="43" fillId="0" borderId="17" xfId="0" applyNumberFormat="1" applyFont="1" applyBorder="1" applyAlignment="1">
      <alignment horizontal="center" textRotation="90"/>
    </xf>
    <xf numFmtId="0" fontId="6" fillId="0" borderId="80" xfId="0" applyFont="1" applyBorder="1" applyAlignment="1" applyProtection="1">
      <alignment horizontal="center" textRotation="90"/>
      <protection locked="0"/>
    </xf>
    <xf numFmtId="0" fontId="0" fillId="0" borderId="23" xfId="0" applyBorder="1" applyProtection="1">
      <protection locked="0"/>
    </xf>
    <xf numFmtId="0" fontId="0" fillId="0" borderId="25" xfId="0" applyBorder="1" applyProtection="1">
      <protection locked="0"/>
    </xf>
    <xf numFmtId="0" fontId="4" fillId="0" borderId="57" xfId="0" applyFont="1" applyBorder="1" applyAlignment="1">
      <alignment horizontal="center"/>
    </xf>
    <xf numFmtId="0" fontId="0" fillId="0" borderId="16" xfId="0" applyBorder="1"/>
    <xf numFmtId="0" fontId="0" fillId="0" borderId="79" xfId="0" applyBorder="1"/>
    <xf numFmtId="0" fontId="6" fillId="0" borderId="31" xfId="0" applyFont="1" applyBorder="1" applyAlignment="1" applyProtection="1">
      <alignment horizontal="left" indent="9"/>
      <protection locked="0"/>
    </xf>
    <xf numFmtId="0" fontId="6" fillId="0" borderId="30" xfId="0" applyFont="1" applyBorder="1" applyAlignment="1" applyProtection="1">
      <alignment horizontal="left" indent="9"/>
      <protection locked="0"/>
    </xf>
    <xf numFmtId="0" fontId="6" fillId="0" borderId="32" xfId="0" applyFont="1" applyBorder="1" applyAlignment="1" applyProtection="1">
      <alignment horizontal="left" indent="9"/>
      <protection locked="0"/>
    </xf>
    <xf numFmtId="49" fontId="6" fillId="0" borderId="31" xfId="0" applyNumberFormat="1" applyFont="1" applyBorder="1" applyAlignment="1" applyProtection="1">
      <alignment horizontal="center" wrapText="1"/>
      <protection locked="0"/>
    </xf>
    <xf numFmtId="49" fontId="6" fillId="0" borderId="30" xfId="0" applyNumberFormat="1" applyFont="1" applyBorder="1" applyAlignment="1" applyProtection="1">
      <alignment horizontal="center" wrapText="1"/>
      <protection locked="0"/>
    </xf>
    <xf numFmtId="49" fontId="6" fillId="0" borderId="32" xfId="0" applyNumberFormat="1" applyFont="1" applyBorder="1" applyAlignment="1" applyProtection="1">
      <alignment horizontal="center" wrapText="1"/>
      <protection locked="0"/>
    </xf>
    <xf numFmtId="49" fontId="0" fillId="0" borderId="91" xfId="35" applyNumberFormat="1" applyFont="1" applyBorder="1" applyAlignment="1">
      <alignment horizontal="center" wrapText="1"/>
    </xf>
    <xf numFmtId="49" fontId="0" fillId="0" borderId="37" xfId="35" applyNumberFormat="1" applyFont="1" applyBorder="1" applyAlignment="1">
      <alignment horizontal="center" wrapText="1"/>
    </xf>
    <xf numFmtId="49" fontId="3" fillId="0" borderId="57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79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79" xfId="0" applyNumberFormat="1" applyFont="1" applyBorder="1" applyAlignment="1">
      <alignment horizontal="center" vertical="center" wrapText="1"/>
    </xf>
    <xf numFmtId="49" fontId="3" fillId="0" borderId="57" xfId="0" applyNumberFormat="1" applyFont="1" applyBorder="1" applyAlignment="1">
      <alignment horizontal="center" wrapText="1"/>
    </xf>
    <xf numFmtId="49" fontId="3" fillId="0" borderId="16" xfId="0" applyNumberFormat="1" applyFont="1" applyBorder="1" applyAlignment="1">
      <alignment horizontal="center" wrapText="1"/>
    </xf>
    <xf numFmtId="49" fontId="3" fillId="0" borderId="79" xfId="0" applyNumberFormat="1" applyFont="1" applyBorder="1" applyAlignment="1">
      <alignment horizontal="center" wrapText="1"/>
    </xf>
    <xf numFmtId="49" fontId="3" fillId="0" borderId="93" xfId="0" applyNumberFormat="1" applyFont="1" applyBorder="1" applyAlignment="1">
      <alignment horizontal="center"/>
    </xf>
    <xf numFmtId="49" fontId="3" fillId="0" borderId="67" xfId="0" applyNumberFormat="1" applyFont="1" applyBorder="1" applyAlignment="1">
      <alignment horizontal="center"/>
    </xf>
    <xf numFmtId="49" fontId="3" fillId="0" borderId="94" xfId="0" applyNumberFormat="1" applyFont="1" applyBorder="1" applyAlignment="1">
      <alignment horizontal="center"/>
    </xf>
    <xf numFmtId="49" fontId="0" fillId="0" borderId="29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4" xfId="0" applyNumberForma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81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3" fillId="0" borderId="80" xfId="0" applyFont="1" applyBorder="1" applyAlignment="1">
      <alignment horizontal="center" textRotation="90"/>
    </xf>
    <xf numFmtId="164" fontId="3" fillId="0" borderId="86" xfId="0" applyNumberFormat="1" applyFont="1" applyBorder="1" applyAlignment="1">
      <alignment horizontal="center" textRotation="90"/>
    </xf>
    <xf numFmtId="164" fontId="3" fillId="0" borderId="69" xfId="0" applyNumberFormat="1" applyFont="1" applyBorder="1" applyAlignment="1">
      <alignment horizontal="center" textRotation="90"/>
    </xf>
    <xf numFmtId="164" fontId="3" fillId="0" borderId="59" xfId="0" applyNumberFormat="1" applyFont="1" applyBorder="1" applyAlignment="1">
      <alignment horizontal="center" textRotation="90"/>
    </xf>
    <xf numFmtId="0" fontId="3" fillId="0" borderId="86" xfId="0" applyFont="1" applyBorder="1" applyAlignment="1">
      <alignment horizontal="center" textRotation="90"/>
    </xf>
    <xf numFmtId="0" fontId="3" fillId="0" borderId="69" xfId="0" applyFont="1" applyBorder="1" applyAlignment="1">
      <alignment horizontal="center" textRotation="90"/>
    </xf>
    <xf numFmtId="0" fontId="3" fillId="0" borderId="59" xfId="0" applyFont="1" applyBorder="1" applyAlignment="1">
      <alignment horizontal="center" textRotation="90"/>
    </xf>
    <xf numFmtId="0" fontId="3" fillId="0" borderId="72" xfId="0" applyFont="1" applyBorder="1" applyAlignment="1">
      <alignment horizontal="center" textRotation="90"/>
    </xf>
    <xf numFmtId="0" fontId="3" fillId="0" borderId="73" xfId="0" applyFont="1" applyBorder="1" applyAlignment="1">
      <alignment horizontal="center" textRotation="90"/>
    </xf>
    <xf numFmtId="0" fontId="3" fillId="0" borderId="61" xfId="0" applyFont="1" applyBorder="1" applyAlignment="1">
      <alignment horizontal="center" textRotation="90"/>
    </xf>
    <xf numFmtId="0" fontId="3" fillId="0" borderId="0" xfId="0" applyFont="1" applyAlignment="1">
      <alignment horizontal="center" textRotation="90"/>
    </xf>
    <xf numFmtId="0" fontId="3" fillId="0" borderId="46" xfId="0" applyFont="1" applyBorder="1" applyAlignment="1">
      <alignment horizontal="center" textRotation="90"/>
    </xf>
    <xf numFmtId="0" fontId="3" fillId="0" borderId="68" xfId="0" applyFont="1" applyBorder="1" applyAlignment="1">
      <alignment horizontal="center" textRotation="90"/>
    </xf>
    <xf numFmtId="0" fontId="3" fillId="0" borderId="28" xfId="0" applyFont="1" applyBorder="1" applyAlignment="1">
      <alignment horizontal="center" textRotation="90"/>
    </xf>
    <xf numFmtId="0" fontId="3" fillId="0" borderId="52" xfId="0" applyFont="1" applyBorder="1" applyAlignment="1">
      <alignment horizontal="center" textRotation="90"/>
    </xf>
    <xf numFmtId="49" fontId="3" fillId="0" borderId="66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0" fontId="26" fillId="0" borderId="0" xfId="0" applyFont="1"/>
    <xf numFmtId="49" fontId="3" fillId="0" borderId="64" xfId="0" applyNumberFormat="1" applyFont="1" applyBorder="1" applyAlignment="1">
      <alignment horizontal="center"/>
    </xf>
    <xf numFmtId="49" fontId="3" fillId="0" borderId="65" xfId="0" applyNumberFormat="1" applyFont="1" applyBorder="1" applyAlignment="1">
      <alignment horizontal="center"/>
    </xf>
    <xf numFmtId="49" fontId="3" fillId="0" borderId="82" xfId="0" applyNumberFormat="1" applyFont="1" applyBorder="1" applyAlignment="1">
      <alignment horizontal="center"/>
    </xf>
    <xf numFmtId="49" fontId="3" fillId="0" borderId="57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79" xfId="0" applyNumberFormat="1" applyFont="1" applyBorder="1" applyAlignment="1">
      <alignment horizontal="center"/>
    </xf>
    <xf numFmtId="49" fontId="3" fillId="0" borderId="66" xfId="0" applyNumberFormat="1" applyFont="1" applyBorder="1" applyAlignment="1">
      <alignment horizontal="center"/>
    </xf>
    <xf numFmtId="49" fontId="3" fillId="0" borderId="55" xfId="0" applyNumberFormat="1" applyFont="1" applyBorder="1" applyAlignment="1">
      <alignment horizontal="center"/>
    </xf>
    <xf numFmtId="49" fontId="3" fillId="0" borderId="51" xfId="0" applyNumberFormat="1" applyFont="1" applyBorder="1" applyAlignment="1">
      <alignment horizontal="center"/>
    </xf>
    <xf numFmtId="0" fontId="50" fillId="0" borderId="0" xfId="0" applyFont="1" applyAlignment="1">
      <alignment horizontal="left" vertical="center" wrapText="1"/>
    </xf>
    <xf numFmtId="1" fontId="39" fillId="0" borderId="64" xfId="0" applyNumberFormat="1" applyFont="1" applyBorder="1" applyAlignment="1">
      <alignment horizontal="center" vertical="center"/>
    </xf>
    <xf numFmtId="1" fontId="39" fillId="0" borderId="65" xfId="0" applyNumberFormat="1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/>
    </xf>
    <xf numFmtId="1" fontId="2" fillId="0" borderId="52" xfId="0" applyNumberFormat="1" applyFont="1" applyBorder="1" applyAlignment="1">
      <alignment horizontal="center"/>
    </xf>
    <xf numFmtId="1" fontId="2" fillId="0" borderId="43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2" fontId="3" fillId="0" borderId="31" xfId="0" applyNumberFormat="1" applyFont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2" fontId="3" fillId="0" borderId="84" xfId="0" applyNumberFormat="1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49" fillId="0" borderId="39" xfId="0" applyFont="1" applyBorder="1" applyAlignment="1">
      <alignment horizontal="center" vertical="center" wrapText="1"/>
    </xf>
    <xf numFmtId="0" fontId="49" fillId="0" borderId="48" xfId="0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" fillId="0" borderId="33" xfId="0" applyFont="1" applyBorder="1" applyAlignment="1">
      <alignment horizontal="left" indent="1"/>
    </xf>
    <xf numFmtId="0" fontId="2" fillId="0" borderId="34" xfId="0" applyFont="1" applyBorder="1" applyAlignment="1">
      <alignment horizontal="left" indent="1"/>
    </xf>
    <xf numFmtId="0" fontId="2" fillId="0" borderId="65" xfId="0" applyFont="1" applyBorder="1" applyAlignment="1">
      <alignment horizontal="left" indent="2"/>
    </xf>
    <xf numFmtId="0" fontId="2" fillId="0" borderId="67" xfId="0" applyFont="1" applyBorder="1" applyAlignment="1">
      <alignment horizontal="left" indent="2"/>
    </xf>
    <xf numFmtId="0" fontId="39" fillId="0" borderId="81" xfId="0" applyFont="1" applyBorder="1" applyAlignment="1">
      <alignment horizontal="center" wrapText="1"/>
    </xf>
    <xf numFmtId="0" fontId="39" fillId="0" borderId="68" xfId="0" applyFont="1" applyBorder="1" applyAlignment="1">
      <alignment horizontal="center" wrapText="1"/>
    </xf>
    <xf numFmtId="1" fontId="2" fillId="0" borderId="63" xfId="0" applyNumberFormat="1" applyFont="1" applyBorder="1" applyAlignment="1">
      <alignment horizontal="center"/>
    </xf>
    <xf numFmtId="1" fontId="2" fillId="0" borderId="65" xfId="0" applyNumberFormat="1" applyFont="1" applyBorder="1" applyAlignment="1">
      <alignment horizontal="center"/>
    </xf>
    <xf numFmtId="1" fontId="2" fillId="0" borderId="82" xfId="0" applyNumberFormat="1" applyFont="1" applyBorder="1" applyAlignment="1">
      <alignment horizontal="center"/>
    </xf>
    <xf numFmtId="0" fontId="47" fillId="0" borderId="39" xfId="0" applyFont="1" applyBorder="1" applyAlignment="1">
      <alignment horizontal="center" vertical="center"/>
    </xf>
    <xf numFmtId="0" fontId="47" fillId="0" borderId="48" xfId="0" applyFont="1" applyBorder="1" applyAlignment="1">
      <alignment horizontal="center" vertical="center"/>
    </xf>
    <xf numFmtId="0" fontId="47" fillId="0" borderId="47" xfId="0" applyFont="1" applyBorder="1" applyAlignment="1">
      <alignment horizontal="center" vertical="center"/>
    </xf>
    <xf numFmtId="2" fontId="48" fillId="0" borderId="78" xfId="0" applyNumberFormat="1" applyFont="1" applyBorder="1" applyAlignment="1">
      <alignment horizontal="left" vertical="top" wrapText="1"/>
    </xf>
    <xf numFmtId="2" fontId="48" fillId="0" borderId="28" xfId="0" applyNumberFormat="1" applyFont="1" applyBorder="1" applyAlignment="1">
      <alignment horizontal="left" vertical="top" wrapText="1"/>
    </xf>
    <xf numFmtId="2" fontId="48" fillId="0" borderId="77" xfId="0" applyNumberFormat="1" applyFont="1" applyBorder="1" applyAlignment="1">
      <alignment horizontal="left" vertical="top" wrapText="1"/>
    </xf>
    <xf numFmtId="0" fontId="50" fillId="0" borderId="39" xfId="0" applyFont="1" applyBorder="1" applyAlignment="1">
      <alignment horizontal="center" vertical="center" wrapText="1"/>
    </xf>
    <xf numFmtId="0" fontId="50" fillId="0" borderId="4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/>
    </xf>
    <xf numFmtId="0" fontId="28" fillId="0" borderId="48" xfId="0" applyFont="1" applyBorder="1" applyAlignment="1">
      <alignment horizontal="center"/>
    </xf>
    <xf numFmtId="1" fontId="28" fillId="0" borderId="39" xfId="0" applyNumberFormat="1" applyFont="1" applyBorder="1" applyAlignment="1">
      <alignment horizontal="center"/>
    </xf>
    <xf numFmtId="1" fontId="28" fillId="0" borderId="40" xfId="0" applyNumberFormat="1" applyFont="1" applyBorder="1" applyAlignment="1">
      <alignment horizontal="center"/>
    </xf>
    <xf numFmtId="1" fontId="28" fillId="0" borderId="64" xfId="0" applyNumberFormat="1" applyFont="1" applyBorder="1" applyAlignment="1">
      <alignment horizontal="center"/>
    </xf>
    <xf numFmtId="1" fontId="37" fillId="0" borderId="81" xfId="0" applyNumberFormat="1" applyFont="1" applyBorder="1" applyAlignment="1">
      <alignment horizontal="center" wrapText="1"/>
    </xf>
    <xf numFmtId="1" fontId="37" fillId="0" borderId="31" xfId="0" applyNumberFormat="1" applyFont="1" applyBorder="1" applyAlignment="1">
      <alignment horizontal="center" wrapText="1"/>
    </xf>
    <xf numFmtId="1" fontId="37" fillId="0" borderId="43" xfId="0" applyNumberFormat="1" applyFont="1" applyBorder="1" applyAlignment="1">
      <alignment horizontal="center" wrapText="1"/>
    </xf>
    <xf numFmtId="1" fontId="37" fillId="0" borderId="26" xfId="0" applyNumberFormat="1" applyFont="1" applyBorder="1" applyAlignment="1">
      <alignment horizontal="center" wrapText="1"/>
    </xf>
    <xf numFmtId="1" fontId="6" fillId="0" borderId="64" xfId="0" applyNumberFormat="1" applyFont="1" applyBorder="1" applyAlignment="1">
      <alignment horizontal="center"/>
    </xf>
    <xf numFmtId="1" fontId="28" fillId="0" borderId="82" xfId="0" applyNumberFormat="1" applyFont="1" applyBorder="1" applyAlignment="1">
      <alignment horizontal="center"/>
    </xf>
    <xf numFmtId="0" fontId="6" fillId="0" borderId="39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49" fontId="4" fillId="0" borderId="39" xfId="0" applyNumberFormat="1" applyFont="1" applyBorder="1" applyAlignment="1">
      <alignment horizontal="center" vertical="center"/>
    </xf>
    <xf numFmtId="49" fontId="4" fillId="0" borderId="48" xfId="0" applyNumberFormat="1" applyFont="1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0" fillId="0" borderId="75" xfId="0" applyNumberForma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49" fontId="4" fillId="0" borderId="3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1" fontId="0" fillId="0" borderId="50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54" xfId="0" applyNumberFormat="1" applyBorder="1" applyAlignment="1">
      <alignment horizontal="center"/>
    </xf>
    <xf numFmtId="0" fontId="3" fillId="0" borderId="81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textRotation="90"/>
    </xf>
    <xf numFmtId="0" fontId="5" fillId="0" borderId="23" xfId="0" applyFont="1" applyBorder="1" applyAlignment="1">
      <alignment horizontal="center" textRotation="90"/>
    </xf>
    <xf numFmtId="0" fontId="3" fillId="0" borderId="4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textRotation="90"/>
    </xf>
    <xf numFmtId="0" fontId="3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6" xfId="0" applyFont="1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 indent="1"/>
    </xf>
    <xf numFmtId="0" fontId="3" fillId="0" borderId="56" xfId="0" applyFont="1" applyBorder="1" applyAlignment="1">
      <alignment horizontal="left" vertical="center" indent="1"/>
    </xf>
    <xf numFmtId="0" fontId="3" fillId="0" borderId="38" xfId="0" applyFont="1" applyBorder="1" applyAlignment="1">
      <alignment horizontal="left" vertical="center" indent="1"/>
    </xf>
    <xf numFmtId="0" fontId="3" fillId="0" borderId="7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/>
    </xf>
    <xf numFmtId="0" fontId="3" fillId="0" borderId="8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49" fontId="4" fillId="0" borderId="47" xfId="0" applyNumberFormat="1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 wrapText="1"/>
    </xf>
    <xf numFmtId="0" fontId="6" fillId="0" borderId="31" xfId="0" applyFont="1" applyBorder="1" applyAlignment="1" applyProtection="1">
      <alignment horizontal="left" indent="11"/>
      <protection locked="0"/>
    </xf>
    <xf numFmtId="0" fontId="6" fillId="0" borderId="30" xfId="0" applyFont="1" applyBorder="1" applyAlignment="1" applyProtection="1">
      <alignment horizontal="left" indent="11"/>
      <protection locked="0"/>
    </xf>
    <xf numFmtId="0" fontId="6" fillId="0" borderId="32" xfId="0" applyFont="1" applyBorder="1" applyAlignment="1" applyProtection="1">
      <alignment horizontal="left" indent="11"/>
      <protection locked="0"/>
    </xf>
    <xf numFmtId="0" fontId="6" fillId="0" borderId="68" xfId="0" applyFont="1" applyBorder="1" applyAlignment="1" applyProtection="1">
      <alignment horizontal="left" indent="11"/>
      <protection locked="0"/>
    </xf>
    <xf numFmtId="0" fontId="6" fillId="0" borderId="28" xfId="0" applyFont="1" applyBorder="1" applyAlignment="1" applyProtection="1">
      <alignment horizontal="left" indent="11"/>
      <protection locked="0"/>
    </xf>
    <xf numFmtId="0" fontId="6" fillId="0" borderId="77" xfId="0" applyFont="1" applyBorder="1" applyAlignment="1" applyProtection="1">
      <alignment horizontal="left" indent="11"/>
      <protection locked="0"/>
    </xf>
    <xf numFmtId="49" fontId="0" fillId="0" borderId="23" xfId="0" applyNumberFormat="1" applyBorder="1" applyAlignment="1">
      <alignment horizontal="center" vertical="center"/>
    </xf>
    <xf numFmtId="0" fontId="3" fillId="0" borderId="54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51" fillId="0" borderId="28" xfId="0" applyFont="1" applyBorder="1" applyAlignment="1">
      <alignment horizontal="left"/>
    </xf>
    <xf numFmtId="0" fontId="26" fillId="0" borderId="39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0" fontId="26" fillId="0" borderId="48" xfId="0" applyFont="1" applyBorder="1" applyAlignment="1">
      <alignment horizontal="center" vertical="center"/>
    </xf>
    <xf numFmtId="0" fontId="6" fillId="24" borderId="31" xfId="0" applyFont="1" applyFill="1" applyBorder="1" applyAlignment="1">
      <alignment horizontal="center" wrapText="1"/>
    </xf>
    <xf numFmtId="0" fontId="6" fillId="24" borderId="30" xfId="0" applyFont="1" applyFill="1" applyBorder="1" applyAlignment="1">
      <alignment horizontal="center" wrapText="1"/>
    </xf>
    <xf numFmtId="0" fontId="6" fillId="24" borderId="32" xfId="0" applyFont="1" applyFill="1" applyBorder="1" applyAlignment="1">
      <alignment horizontal="center" wrapText="1"/>
    </xf>
    <xf numFmtId="0" fontId="3" fillId="0" borderId="54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6" fillId="0" borderId="31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2" fontId="60" fillId="0" borderId="81" xfId="46" applyNumberFormat="1" applyFont="1" applyBorder="1" applyAlignment="1">
      <alignment horizontal="center" vertical="center" wrapText="1"/>
    </xf>
    <xf numFmtId="2" fontId="60" fillId="0" borderId="68" xfId="46" applyNumberFormat="1" applyFont="1" applyBorder="1" applyAlignment="1">
      <alignment horizontal="center" vertical="center" wrapText="1"/>
    </xf>
    <xf numFmtId="2" fontId="60" fillId="0" borderId="39" xfId="46" applyNumberFormat="1" applyFont="1" applyBorder="1" applyAlignment="1">
      <alignment horizontal="center" vertical="center" wrapText="1"/>
    </xf>
    <xf numFmtId="2" fontId="60" fillId="0" borderId="48" xfId="46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 applyProtection="1">
      <alignment horizontal="center" wrapText="1"/>
      <protection locked="0"/>
    </xf>
    <xf numFmtId="49" fontId="0" fillId="0" borderId="51" xfId="0" applyNumberFormat="1" applyFont="1" applyBorder="1" applyAlignment="1" applyProtection="1">
      <alignment horizontal="center" wrapText="1"/>
      <protection locked="0"/>
    </xf>
    <xf numFmtId="49" fontId="0" fillId="0" borderId="51" xfId="0" quotePrefix="1" applyNumberFormat="1" applyFont="1" applyBorder="1" applyAlignment="1" applyProtection="1">
      <alignment horizontal="center" wrapText="1"/>
      <protection locked="0"/>
    </xf>
    <xf numFmtId="49" fontId="0" fillId="0" borderId="70" xfId="0" applyNumberFormat="1" applyFont="1" applyBorder="1" applyAlignment="1" applyProtection="1">
      <alignment horizontal="center" vertical="center" wrapText="1"/>
      <protection locked="0"/>
    </xf>
    <xf numFmtId="49" fontId="0" fillId="0" borderId="20" xfId="0" applyNumberFormat="1" applyFont="1" applyBorder="1" applyAlignment="1" applyProtection="1">
      <alignment horizontal="center" vertical="center" wrapText="1"/>
      <protection locked="0"/>
    </xf>
    <xf numFmtId="49" fontId="0" fillId="0" borderId="21" xfId="0" applyNumberFormat="1" applyFont="1" applyBorder="1" applyAlignment="1" applyProtection="1">
      <alignment horizontal="center" vertical="center" wrapText="1"/>
      <protection locked="0"/>
    </xf>
    <xf numFmtId="49" fontId="3" fillId="0" borderId="51" xfId="0" applyNumberFormat="1" applyFont="1" applyBorder="1" applyAlignment="1" applyProtection="1">
      <alignment horizontal="center" vertical="center" wrapText="1"/>
      <protection locked="0"/>
    </xf>
    <xf numFmtId="2" fontId="48" fillId="0" borderId="0" xfId="0" applyNumberFormat="1" applyFont="1" applyBorder="1" applyAlignment="1">
      <alignment horizontal="center"/>
    </xf>
    <xf numFmtId="1" fontId="48" fillId="0" borderId="0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 vertical="center" wrapText="1"/>
    </xf>
    <xf numFmtId="2" fontId="48" fillId="0" borderId="0" xfId="0" applyNumberFormat="1" applyFont="1" applyBorder="1" applyAlignment="1">
      <alignment horizontal="left" vertical="top" wrapText="1"/>
    </xf>
    <xf numFmtId="0" fontId="26" fillId="0" borderId="31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left" wrapText="1" indent="1"/>
    </xf>
    <xf numFmtId="0" fontId="26" fillId="0" borderId="26" xfId="0" applyFont="1" applyFill="1" applyBorder="1" applyAlignment="1">
      <alignment horizontal="center"/>
    </xf>
    <xf numFmtId="0" fontId="3" fillId="0" borderId="52" xfId="0" applyFont="1" applyFill="1" applyBorder="1" applyAlignment="1">
      <alignment horizontal="left" indent="1"/>
    </xf>
    <xf numFmtId="0" fontId="26" fillId="0" borderId="54" xfId="0" applyFont="1" applyFill="1" applyBorder="1" applyAlignment="1">
      <alignment horizontal="left" indent="1"/>
    </xf>
    <xf numFmtId="0" fontId="4" fillId="0" borderId="26" xfId="0" applyFont="1" applyFill="1" applyBorder="1" applyAlignment="1">
      <alignment horizontal="left" wrapText="1" indent="1"/>
    </xf>
    <xf numFmtId="0" fontId="0" fillId="0" borderId="0" xfId="0" applyFill="1"/>
    <xf numFmtId="0" fontId="3" fillId="24" borderId="25" xfId="0" applyFont="1" applyFill="1" applyBorder="1" applyAlignment="1">
      <alignment horizontal="left" wrapText="1" indent="1"/>
    </xf>
    <xf numFmtId="0" fontId="26" fillId="0" borderId="17" xfId="0" applyFont="1" applyBorder="1" applyAlignment="1">
      <alignment horizontal="center"/>
    </xf>
    <xf numFmtId="0" fontId="3" fillId="0" borderId="52" xfId="0" applyFont="1" applyBorder="1" applyAlignment="1">
      <alignment horizontal="left" indent="1"/>
    </xf>
    <xf numFmtId="0" fontId="26" fillId="0" borderId="59" xfId="0" applyFont="1" applyBorder="1" applyAlignment="1">
      <alignment horizontal="left" indent="1"/>
    </xf>
    <xf numFmtId="0" fontId="4" fillId="0" borderId="17" xfId="0" applyFont="1" applyBorder="1" applyAlignment="1">
      <alignment horizontal="left" wrapText="1" indent="1"/>
    </xf>
    <xf numFmtId="49" fontId="0" fillId="0" borderId="91" xfId="35" applyNumberFormat="1" applyFont="1" applyBorder="1" applyAlignment="1">
      <alignment horizontal="center" vertical="center" wrapText="1"/>
    </xf>
    <xf numFmtId="49" fontId="0" fillId="0" borderId="47" xfId="35" applyNumberFormat="1" applyFont="1" applyBorder="1" applyAlignment="1">
      <alignment horizontal="center" vertical="center" wrapText="1"/>
    </xf>
    <xf numFmtId="49" fontId="0" fillId="0" borderId="37" xfId="35" applyNumberFormat="1" applyFont="1" applyBorder="1" applyAlignment="1">
      <alignment horizontal="center" vertical="center" wrapText="1"/>
    </xf>
    <xf numFmtId="49" fontId="0" fillId="0" borderId="37" xfId="35" applyNumberFormat="1" applyFont="1" applyBorder="1" applyAlignment="1">
      <alignment horizontal="center"/>
    </xf>
    <xf numFmtId="49" fontId="0" fillId="0" borderId="40" xfId="35" applyNumberFormat="1" applyFont="1" applyBorder="1" applyAlignment="1">
      <alignment horizontal="center"/>
    </xf>
    <xf numFmtId="49" fontId="0" fillId="0" borderId="47" xfId="35" applyNumberFormat="1" applyFont="1" applyBorder="1" applyAlignment="1">
      <alignment horizontal="center"/>
    </xf>
    <xf numFmtId="49" fontId="0" fillId="0" borderId="34" xfId="35" applyNumberFormat="1" applyFont="1" applyBorder="1" applyAlignment="1">
      <alignment horizontal="center"/>
    </xf>
    <xf numFmtId="49" fontId="0" fillId="0" borderId="37" xfId="35" applyNumberFormat="1" applyFont="1" applyBorder="1" applyAlignment="1">
      <alignment horizontal="center" vertical="center"/>
    </xf>
    <xf numFmtId="49" fontId="0" fillId="0" borderId="91" xfId="35" applyNumberFormat="1" applyFont="1" applyBorder="1" applyAlignment="1">
      <alignment horizontal="center" vertical="center"/>
    </xf>
    <xf numFmtId="49" fontId="0" fillId="0" borderId="37" xfId="35" applyNumberFormat="1" applyFont="1" applyBorder="1" applyAlignment="1">
      <alignment horizontal="center" vertical="center"/>
    </xf>
    <xf numFmtId="49" fontId="0" fillId="0" borderId="33" xfId="35" applyNumberFormat="1" applyFont="1" applyBorder="1" applyAlignment="1">
      <alignment horizontal="center" vertical="center"/>
    </xf>
  </cellXfs>
  <cellStyles count="47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Akzent1" xfId="19" xr:uid="{00000000-0005-0000-0000-000012000000}"/>
    <cellStyle name="Akzent2" xfId="20" xr:uid="{00000000-0005-0000-0000-000013000000}"/>
    <cellStyle name="Akzent3" xfId="21" xr:uid="{00000000-0005-0000-0000-000014000000}"/>
    <cellStyle name="Akzent4" xfId="22" xr:uid="{00000000-0005-0000-0000-000015000000}"/>
    <cellStyle name="Akzent5" xfId="23" xr:uid="{00000000-0005-0000-0000-000016000000}"/>
    <cellStyle name="Akzent6" xfId="24" xr:uid="{00000000-0005-0000-0000-000017000000}"/>
    <cellStyle name="Ausgabe" xfId="25" xr:uid="{00000000-0005-0000-0000-000018000000}"/>
    <cellStyle name="Berechnung" xfId="26" xr:uid="{00000000-0005-0000-0000-000019000000}"/>
    <cellStyle name="Eingabe" xfId="27" xr:uid="{00000000-0005-0000-0000-00001A000000}"/>
    <cellStyle name="Ergebnis" xfId="28" xr:uid="{00000000-0005-0000-0000-00001B000000}"/>
    <cellStyle name="Erklärender Text" xfId="29" xr:uid="{00000000-0005-0000-0000-00001C000000}"/>
    <cellStyle name="Gut" xfId="30" xr:uid="{00000000-0005-0000-0000-00001D000000}"/>
    <cellStyle name="Neutral" xfId="31" xr:uid="{00000000-0005-0000-0000-00001E000000}"/>
    <cellStyle name="Neutrální" xfId="32" xr:uid="{00000000-0005-0000-0000-00001F000000}"/>
    <cellStyle name="Normální" xfId="0" builtinId="0"/>
    <cellStyle name="Normální 2" xfId="33" xr:uid="{00000000-0005-0000-0000-000021000000}"/>
    <cellStyle name="Normální 3" xfId="34" xr:uid="{00000000-0005-0000-0000-000022000000}"/>
    <cellStyle name="normální_Seznam sanací_Z1902" xfId="46" xr:uid="{2E704151-FED2-432C-8836-B6F22B1C42D6}"/>
    <cellStyle name="normální_Vypisy_materialu_final" xfId="35" xr:uid="{00000000-0005-0000-0000-000024000000}"/>
    <cellStyle name="Notiz" xfId="36" xr:uid="{00000000-0005-0000-0000-000025000000}"/>
    <cellStyle name="Schlecht" xfId="37" xr:uid="{00000000-0005-0000-0000-000026000000}"/>
    <cellStyle name="Überschrift" xfId="38" xr:uid="{00000000-0005-0000-0000-000027000000}"/>
    <cellStyle name="Überschrift 1" xfId="39" xr:uid="{00000000-0005-0000-0000-000028000000}"/>
    <cellStyle name="Überschrift 2" xfId="40" xr:uid="{00000000-0005-0000-0000-000029000000}"/>
    <cellStyle name="Überschrift 3" xfId="41" xr:uid="{00000000-0005-0000-0000-00002A000000}"/>
    <cellStyle name="Überschrift 4" xfId="42" xr:uid="{00000000-0005-0000-0000-00002B000000}"/>
    <cellStyle name="Verknüpfte Zelle" xfId="43" xr:uid="{00000000-0005-0000-0000-00002C000000}"/>
    <cellStyle name="Warnender Text" xfId="44" xr:uid="{00000000-0005-0000-0000-00002D000000}"/>
    <cellStyle name="Zelle überprüfen" xfId="45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41637</xdr:colOff>
      <xdr:row>23</xdr:row>
      <xdr:rowOff>22860</xdr:rowOff>
    </xdr:from>
    <xdr:to>
      <xdr:col>8</xdr:col>
      <xdr:colOff>435486</xdr:colOff>
      <xdr:row>30</xdr:row>
      <xdr:rowOff>16261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EE29BF1-DFB0-4E48-BD31-AFF1C1CBE3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990" t="21678" r="36321" b="21145"/>
        <a:stretch/>
      </xdr:blipFill>
      <xdr:spPr>
        <a:xfrm>
          <a:off x="5560694" y="10081260"/>
          <a:ext cx="2215029" cy="2714285"/>
        </a:xfrm>
        <a:prstGeom prst="rect">
          <a:avLst/>
        </a:prstGeom>
      </xdr:spPr>
    </xdr:pic>
    <xdr:clientData/>
  </xdr:twoCellAnchor>
  <xdr:twoCellAnchor editAs="oneCell">
    <xdr:from>
      <xdr:col>8</xdr:col>
      <xdr:colOff>530390</xdr:colOff>
      <xdr:row>23</xdr:row>
      <xdr:rowOff>8980</xdr:rowOff>
    </xdr:from>
    <xdr:to>
      <xdr:col>14</xdr:col>
      <xdr:colOff>930727</xdr:colOff>
      <xdr:row>27</xdr:row>
      <xdr:rowOff>263980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E4EF1ED-120B-45B8-B3EE-10EB6C7C85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35070" r="3140" b="13747"/>
        <a:stretch/>
      </xdr:blipFill>
      <xdr:spPr>
        <a:xfrm>
          <a:off x="7878247" y="10067380"/>
          <a:ext cx="5150319" cy="1789885"/>
        </a:xfrm>
        <a:prstGeom prst="rect">
          <a:avLst/>
        </a:prstGeom>
      </xdr:spPr>
    </xdr:pic>
    <xdr:clientData/>
  </xdr:twoCellAnchor>
  <xdr:oneCellAnchor>
    <xdr:from>
      <xdr:col>4</xdr:col>
      <xdr:colOff>41637</xdr:colOff>
      <xdr:row>43</xdr:row>
      <xdr:rowOff>22860</xdr:rowOff>
    </xdr:from>
    <xdr:ext cx="2223994" cy="2683612"/>
    <xdr:pic>
      <xdr:nvPicPr>
        <xdr:cNvPr id="2" name="Obrázek 1">
          <a:extLst>
            <a:ext uri="{FF2B5EF4-FFF2-40B4-BE49-F238E27FC236}">
              <a16:creationId xmlns:a16="http://schemas.microsoft.com/office/drawing/2014/main" id="{1243C780-B4B8-4FF8-A1BB-DE9E4B59F7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990" t="21678" r="36321" b="21145"/>
        <a:stretch/>
      </xdr:blipFill>
      <xdr:spPr>
        <a:xfrm>
          <a:off x="5456319" y="10386060"/>
          <a:ext cx="2223994" cy="2683612"/>
        </a:xfrm>
        <a:prstGeom prst="rect">
          <a:avLst/>
        </a:prstGeom>
      </xdr:spPr>
    </xdr:pic>
    <xdr:clientData/>
  </xdr:oneCellAnchor>
  <xdr:oneCellAnchor>
    <xdr:from>
      <xdr:col>8</xdr:col>
      <xdr:colOff>508619</xdr:colOff>
      <xdr:row>43</xdr:row>
      <xdr:rowOff>30751</xdr:rowOff>
    </xdr:from>
    <xdr:ext cx="5155442" cy="1776822"/>
    <xdr:pic>
      <xdr:nvPicPr>
        <xdr:cNvPr id="4" name="Obrázek 3">
          <a:extLst>
            <a:ext uri="{FF2B5EF4-FFF2-40B4-BE49-F238E27FC236}">
              <a16:creationId xmlns:a16="http://schemas.microsoft.com/office/drawing/2014/main" id="{9A56A40A-5E40-4E69-8295-C93AC243F0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35070" r="3140" b="13747"/>
        <a:stretch/>
      </xdr:blipFill>
      <xdr:spPr>
        <a:xfrm>
          <a:off x="7761066" y="10393951"/>
          <a:ext cx="5155442" cy="177682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322218</xdr:colOff>
      <xdr:row>9</xdr:row>
      <xdr:rowOff>135259</xdr:rowOff>
    </xdr:from>
    <xdr:to>
      <xdr:col>1</xdr:col>
      <xdr:colOff>2268504</xdr:colOff>
      <xdr:row>12</xdr:row>
      <xdr:rowOff>150223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3FEDCF31-37B9-44D8-A40C-D0720914C0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36" t="4762" r="4464" b="4762"/>
        <a:stretch/>
      </xdr:blipFill>
      <xdr:spPr>
        <a:xfrm rot="5400000">
          <a:off x="417430" y="5550940"/>
          <a:ext cx="2514052" cy="1942476"/>
        </a:xfrm>
        <a:prstGeom prst="rect">
          <a:avLst/>
        </a:prstGeom>
      </xdr:spPr>
    </xdr:pic>
    <xdr:clientData/>
  </xdr:twoCellAnchor>
  <xdr:oneCellAnchor>
    <xdr:from>
      <xdr:col>1</xdr:col>
      <xdr:colOff>322218</xdr:colOff>
      <xdr:row>14</xdr:row>
      <xdr:rowOff>135259</xdr:rowOff>
    </xdr:from>
    <xdr:ext cx="1942476" cy="2506432"/>
    <xdr:pic>
      <xdr:nvPicPr>
        <xdr:cNvPr id="2" name="Obrázek 1">
          <a:extLst>
            <a:ext uri="{FF2B5EF4-FFF2-40B4-BE49-F238E27FC236}">
              <a16:creationId xmlns:a16="http://schemas.microsoft.com/office/drawing/2014/main" id="{A2464E2A-9796-4BDA-BD17-5E3A238986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36" t="4762" r="4464" b="4762"/>
        <a:stretch/>
      </xdr:blipFill>
      <xdr:spPr>
        <a:xfrm rot="5400000">
          <a:off x="425050" y="5543320"/>
          <a:ext cx="2506432" cy="194247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lip/Desktop/Filip/Dokumenty/Pr&#225;ce/Mlazovsk&#253;/PROJEKTY/2009/Golf%20klub%20-%20&#269;ertovo%20b&#345;emeno/V&#253;pisy/vypisy_kulatiny_zad&#225;n&#2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52\Data\Users\Filip\Desktop\Filip\Dokumenty\Pr&#225;ce\Mlazovsk&#253;\PROJEKTY\2009\Golf%20klub%20-%20&#269;ertovo%20b&#345;emeno\V&#253;pisy\vypisy_kulatiny_zad&#225;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KACE"/>
      <sheetName val="POLOZKY_ZADÁNÍ"/>
      <sheetName val="Spoj_dřevo"/>
      <sheetName val="řezivo_demontáž"/>
      <sheetName val="řezivo_ostatní"/>
      <sheetName val="řezivo_sjednocené_pomocné"/>
      <sheetName val="řezivo_sjednocené_tisk"/>
      <sheetName val="Vrty_kotv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KACE"/>
      <sheetName val="POLOZKY_ZADÁNÍ"/>
      <sheetName val="Spoj_dřevo"/>
      <sheetName val="řezivo_demontáž"/>
      <sheetName val="řezivo_ostatní"/>
      <sheetName val="řezivo_sjednocené_pomocné"/>
      <sheetName val="řezivo_sjednocené_tisk"/>
      <sheetName val="Vrty_kotv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5CF0F-E71F-4603-8FFF-940ABC091EEA}">
  <sheetPr>
    <tabColor rgb="FF92D050"/>
  </sheetPr>
  <dimension ref="A1:IV337"/>
  <sheetViews>
    <sheetView tabSelected="1" view="pageBreakPreview" topLeftCell="A315" zoomScale="70" zoomScaleNormal="85" zoomScaleSheetLayoutView="70" workbookViewId="0">
      <selection activeCell="O333" sqref="O333"/>
    </sheetView>
  </sheetViews>
  <sheetFormatPr defaultColWidth="8.88671875" defaultRowHeight="13.2" x14ac:dyDescent="0.25"/>
  <cols>
    <col min="1" max="1" width="14.33203125" style="10" customWidth="1"/>
    <col min="2" max="2" width="10" style="10" hidden="1" customWidth="1"/>
    <col min="3" max="3" width="4.5546875" style="482" hidden="1" customWidth="1"/>
    <col min="4" max="4" width="26.5546875" customWidth="1"/>
    <col min="5" max="5" width="4.5546875" style="483" customWidth="1"/>
    <col min="6" max="6" width="5.5546875" style="2" customWidth="1"/>
    <col min="7" max="7" width="1.5546875" customWidth="1"/>
    <col min="8" max="8" width="5.5546875" style="3" customWidth="1"/>
    <col min="9" max="9" width="6.6640625" style="4" customWidth="1"/>
    <col min="10" max="10" width="6.5546875" style="4" customWidth="1"/>
    <col min="11" max="11" width="5.5546875" style="484" customWidth="1"/>
    <col min="12" max="12" width="1.5546875" style="434" customWidth="1"/>
    <col min="13" max="13" width="5.5546875" style="435" customWidth="1"/>
    <col min="14" max="14" width="5.5546875" style="434" customWidth="1"/>
    <col min="15" max="15" width="6.6640625" style="436" customWidth="1"/>
    <col min="16" max="16" width="5.5546875" style="7" customWidth="1"/>
    <col min="17" max="17" width="1.5546875" style="5" customWidth="1"/>
    <col min="18" max="18" width="5.5546875" style="6" customWidth="1"/>
    <col min="19" max="19" width="7.33203125" customWidth="1"/>
    <col min="20" max="20" width="7.33203125" style="6" customWidth="1"/>
    <col min="21" max="22" width="5.5546875" style="7" customWidth="1"/>
    <col min="23" max="23" width="5.5546875" style="5" customWidth="1"/>
    <col min="24" max="24" width="4.5546875" style="6" customWidth="1"/>
    <col min="25" max="25" width="5.5546875" style="6" customWidth="1"/>
    <col min="26" max="26" width="10.5546875" style="6" hidden="1" customWidth="1"/>
    <col min="27" max="27" width="21.109375" style="6" customWidth="1"/>
    <col min="28" max="28" width="10.5546875" style="6" customWidth="1"/>
    <col min="29" max="36" width="3.5546875" style="6" customWidth="1"/>
    <col min="37" max="37" width="18.5546875" style="424" bestFit="1" customWidth="1"/>
  </cols>
  <sheetData>
    <row r="1" spans="1:256" ht="18" x14ac:dyDescent="0.35">
      <c r="A1" s="19" t="s">
        <v>147</v>
      </c>
      <c r="B1"/>
      <c r="C1"/>
      <c r="E1"/>
      <c r="F1" s="39"/>
      <c r="G1" s="39"/>
      <c r="H1" s="39"/>
      <c r="I1" s="39"/>
      <c r="J1" s="40"/>
      <c r="K1" s="39"/>
      <c r="L1" s="90"/>
      <c r="M1" s="90"/>
      <c r="N1" s="90"/>
      <c r="O1" s="426"/>
      <c r="P1" s="39"/>
      <c r="Q1" s="39"/>
      <c r="R1" s="39"/>
      <c r="S1" s="39"/>
      <c r="T1" s="40"/>
      <c r="U1" s="39"/>
      <c r="V1" s="39"/>
      <c r="W1" s="39"/>
      <c r="X1" s="39"/>
      <c r="Y1" s="39"/>
      <c r="Z1" s="40"/>
      <c r="AA1" s="39"/>
      <c r="AB1" s="41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</row>
    <row r="2" spans="1:256" ht="15.6" x14ac:dyDescent="0.3">
      <c r="A2" s="8" t="s">
        <v>475</v>
      </c>
      <c r="B2"/>
      <c r="C2"/>
      <c r="E2"/>
      <c r="F2" s="8"/>
      <c r="G2" s="8"/>
      <c r="H2" s="8"/>
      <c r="I2" s="8"/>
      <c r="J2" s="9"/>
      <c r="K2" s="8"/>
      <c r="L2" s="91"/>
      <c r="M2" s="91"/>
      <c r="N2" s="91"/>
      <c r="O2" s="427"/>
      <c r="P2" s="8"/>
      <c r="Q2" s="8"/>
      <c r="R2" s="8"/>
      <c r="S2" s="8"/>
      <c r="T2" s="9"/>
      <c r="U2" s="8"/>
      <c r="V2" s="8"/>
      <c r="W2" s="8"/>
      <c r="X2" s="8"/>
      <c r="Y2" s="8"/>
      <c r="Z2" s="9"/>
      <c r="AA2" s="8"/>
      <c r="AB2" s="42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</row>
    <row r="3" spans="1:256" ht="15.6" x14ac:dyDescent="0.3">
      <c r="A3" s="8" t="s">
        <v>125</v>
      </c>
      <c r="B3"/>
      <c r="C3"/>
      <c r="E3"/>
      <c r="F3" s="8"/>
      <c r="G3" s="8"/>
      <c r="H3" s="8"/>
      <c r="I3" s="8"/>
      <c r="J3" s="9"/>
      <c r="K3" s="8"/>
      <c r="L3" s="91"/>
      <c r="M3" s="91"/>
      <c r="N3" s="91"/>
      <c r="O3" s="427"/>
      <c r="P3" s="8"/>
      <c r="Q3" s="8"/>
      <c r="R3" s="8"/>
      <c r="S3" s="8"/>
      <c r="T3" s="9"/>
      <c r="U3" s="8"/>
      <c r="V3" s="8"/>
      <c r="W3" s="8"/>
      <c r="X3" s="8"/>
      <c r="Y3" s="8"/>
      <c r="Z3" s="9"/>
      <c r="AA3" s="8"/>
      <c r="AB3" s="42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</row>
    <row r="4" spans="1:256" ht="15.6" x14ac:dyDescent="0.3">
      <c r="A4" s="8" t="s">
        <v>476</v>
      </c>
      <c r="B4" s="20"/>
      <c r="C4" s="20"/>
      <c r="E4"/>
      <c r="F4" s="8"/>
      <c r="G4" s="8"/>
      <c r="H4" s="8"/>
      <c r="I4" s="8"/>
      <c r="J4" s="9"/>
      <c r="K4" s="8"/>
      <c r="L4" s="91"/>
      <c r="M4" s="91"/>
      <c r="N4" s="91"/>
      <c r="O4" s="427"/>
      <c r="P4" s="8"/>
      <c r="Q4" s="8"/>
      <c r="R4" s="8"/>
      <c r="S4" s="8"/>
      <c r="T4" s="9"/>
      <c r="U4" s="8"/>
      <c r="V4" s="8"/>
      <c r="W4" s="8"/>
      <c r="X4" s="8"/>
      <c r="Y4" s="8"/>
      <c r="Z4" s="9"/>
      <c r="AA4" s="8"/>
      <c r="AB4" s="42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</row>
    <row r="5" spans="1:256" ht="8.4" customHeight="1" x14ac:dyDescent="0.25">
      <c r="A5" s="428"/>
      <c r="B5" s="428"/>
      <c r="C5" s="428"/>
      <c r="D5" s="429"/>
      <c r="E5" s="430"/>
      <c r="F5" s="431"/>
      <c r="H5" s="432"/>
      <c r="I5" s="433"/>
      <c r="J5" s="7"/>
      <c r="K5" s="434"/>
      <c r="L5" s="435"/>
      <c r="M5" s="434"/>
      <c r="N5" s="436"/>
      <c r="P5" s="437"/>
      <c r="Q5"/>
      <c r="R5" s="437"/>
      <c r="S5" s="438"/>
      <c r="T5" s="7"/>
      <c r="U5" s="437"/>
      <c r="V5" s="437"/>
      <c r="W5" s="437"/>
      <c r="X5" s="437"/>
      <c r="Y5" s="437"/>
      <c r="Z5" s="7"/>
      <c r="AA5" s="439"/>
      <c r="AB5" s="440"/>
      <c r="AC5"/>
      <c r="AD5"/>
      <c r="AE5"/>
      <c r="AF5"/>
      <c r="AG5"/>
      <c r="AH5"/>
      <c r="AI5"/>
      <c r="AJ5"/>
      <c r="AK5"/>
    </row>
    <row r="6" spans="1:256" s="444" customFormat="1" ht="20.100000000000001" customHeight="1" x14ac:dyDescent="0.4">
      <c r="A6" s="441" t="s">
        <v>631</v>
      </c>
      <c r="B6" s="441"/>
      <c r="C6" s="441"/>
      <c r="D6" s="441"/>
      <c r="E6" s="441"/>
      <c r="F6" s="442"/>
      <c r="G6" s="442"/>
      <c r="H6" s="442"/>
      <c r="I6" s="442"/>
      <c r="J6" s="442"/>
      <c r="K6" s="443"/>
      <c r="L6" s="443"/>
      <c r="M6" s="443"/>
      <c r="N6" s="443"/>
      <c r="O6" s="443"/>
      <c r="P6" s="441"/>
      <c r="Q6" s="441"/>
      <c r="R6" s="441"/>
      <c r="S6" s="441"/>
      <c r="T6" s="441"/>
      <c r="U6" s="441"/>
      <c r="V6" s="441"/>
      <c r="W6" s="441"/>
      <c r="X6" s="441"/>
      <c r="Y6" s="441"/>
      <c r="Z6" s="441"/>
    </row>
    <row r="7" spans="1:256" s="444" customFormat="1" ht="20.100000000000001" customHeight="1" x14ac:dyDescent="0.4">
      <c r="A7" s="441" t="s">
        <v>632</v>
      </c>
      <c r="B7" s="441"/>
      <c r="C7" s="441"/>
      <c r="D7" s="441"/>
      <c r="E7" s="441"/>
      <c r="F7" s="442"/>
      <c r="G7" s="442"/>
      <c r="H7" s="442"/>
      <c r="I7" s="442"/>
      <c r="J7" s="442"/>
      <c r="K7" s="443"/>
      <c r="L7" s="443"/>
      <c r="M7" s="443"/>
      <c r="N7" s="443"/>
      <c r="O7" s="443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</row>
    <row r="8" spans="1:256" ht="261" customHeight="1" x14ac:dyDescent="0.25">
      <c r="A8" s="536" t="s">
        <v>100</v>
      </c>
      <c r="B8" s="536"/>
      <c r="C8" s="536"/>
      <c r="D8" s="536"/>
      <c r="E8" s="536"/>
      <c r="F8" s="536"/>
      <c r="G8" s="536"/>
      <c r="H8" s="536"/>
      <c r="I8" s="536"/>
      <c r="J8" s="536"/>
      <c r="K8" s="536"/>
      <c r="L8" s="536"/>
      <c r="M8" s="536"/>
      <c r="N8" s="536"/>
      <c r="O8" s="536"/>
      <c r="P8" s="536"/>
      <c r="Q8" s="536"/>
      <c r="R8" s="536"/>
      <c r="S8" s="536"/>
      <c r="T8" s="536"/>
      <c r="U8" s="536"/>
      <c r="V8" s="536"/>
      <c r="W8" s="536"/>
      <c r="X8" s="536"/>
      <c r="Y8" s="536"/>
      <c r="Z8" s="536"/>
      <c r="AA8"/>
      <c r="AB8"/>
      <c r="AC8"/>
      <c r="AD8"/>
      <c r="AE8"/>
      <c r="AF8"/>
      <c r="AG8"/>
      <c r="AH8"/>
      <c r="AI8"/>
      <c r="AJ8"/>
      <c r="AK8"/>
    </row>
    <row r="9" spans="1:256" ht="15.6" x14ac:dyDescent="0.3">
      <c r="A9" s="8" t="s">
        <v>75</v>
      </c>
      <c r="B9" s="8"/>
      <c r="C9" s="8"/>
      <c r="D9" s="8"/>
      <c r="E9" s="445"/>
      <c r="F9" s="446"/>
      <c r="G9" s="446"/>
      <c r="H9" s="446"/>
      <c r="I9" s="446"/>
      <c r="J9" s="446"/>
      <c r="K9" s="91"/>
      <c r="L9" s="91"/>
      <c r="M9" s="91"/>
      <c r="N9" s="91"/>
      <c r="O9" s="91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ht="9.9" customHeight="1" thickBot="1" x14ac:dyDescent="0.35">
      <c r="A10" s="447"/>
      <c r="B10" s="447"/>
      <c r="C10" s="447"/>
      <c r="D10" s="447"/>
      <c r="E10" s="447"/>
      <c r="F10" s="448"/>
      <c r="G10" s="448"/>
      <c r="H10" s="448"/>
      <c r="I10" s="448"/>
      <c r="J10" s="448"/>
      <c r="K10" s="449"/>
      <c r="L10" s="449"/>
      <c r="M10" s="449"/>
      <c r="N10" s="449"/>
      <c r="O10" s="449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 ht="15" customHeight="1" x14ac:dyDescent="0.25">
      <c r="A11" s="537" t="s">
        <v>62</v>
      </c>
      <c r="B11" s="538"/>
      <c r="C11" s="450"/>
      <c r="D11" s="539" t="s">
        <v>76</v>
      </c>
      <c r="E11" s="542" t="s">
        <v>77</v>
      </c>
      <c r="F11" s="543" t="s">
        <v>78</v>
      </c>
      <c r="G11" s="544"/>
      <c r="H11" s="544"/>
      <c r="I11" s="544"/>
      <c r="J11" s="544"/>
      <c r="K11" s="544"/>
      <c r="L11" s="544"/>
      <c r="M11" s="544"/>
      <c r="N11" s="544"/>
      <c r="O11" s="545"/>
      <c r="P11" s="543" t="s">
        <v>63</v>
      </c>
      <c r="Q11" s="546"/>
      <c r="R11" s="546"/>
      <c r="S11" s="546"/>
      <c r="T11" s="547"/>
      <c r="U11" s="503" t="s">
        <v>64</v>
      </c>
      <c r="V11" s="504"/>
      <c r="W11" s="504"/>
      <c r="X11" s="504"/>
      <c r="Y11" s="504"/>
      <c r="Z11" s="451"/>
      <c r="AA11" s="533" t="s">
        <v>79</v>
      </c>
      <c r="AB11" s="452"/>
      <c r="AC11"/>
      <c r="AD11"/>
      <c r="AE11"/>
      <c r="AF11"/>
      <c r="AG11"/>
      <c r="AH11"/>
      <c r="AI11"/>
      <c r="AJ11"/>
      <c r="AK11"/>
    </row>
    <row r="12" spans="1:256" ht="15" customHeight="1" x14ac:dyDescent="0.25">
      <c r="A12" s="564" t="s">
        <v>66</v>
      </c>
      <c r="B12" s="565"/>
      <c r="C12" s="429"/>
      <c r="D12" s="540"/>
      <c r="E12" s="540"/>
      <c r="F12" s="566" t="s">
        <v>67</v>
      </c>
      <c r="G12" s="567"/>
      <c r="H12" s="567"/>
      <c r="I12" s="567"/>
      <c r="J12" s="568"/>
      <c r="K12" s="569" t="s">
        <v>80</v>
      </c>
      <c r="L12" s="570"/>
      <c r="M12" s="570"/>
      <c r="N12" s="570"/>
      <c r="O12" s="571"/>
      <c r="P12" s="578"/>
      <c r="Q12" s="579"/>
      <c r="R12" s="579"/>
      <c r="S12" s="579"/>
      <c r="T12" s="580"/>
      <c r="U12" s="505" t="s">
        <v>68</v>
      </c>
      <c r="V12" s="506"/>
      <c r="W12" s="506"/>
      <c r="X12" s="506"/>
      <c r="Y12" s="506"/>
      <c r="Z12" s="453"/>
      <c r="AA12" s="534"/>
      <c r="AB12" s="10"/>
      <c r="AC12"/>
      <c r="AD12"/>
      <c r="AE12"/>
      <c r="AF12"/>
      <c r="AG12"/>
      <c r="AH12"/>
      <c r="AI12"/>
      <c r="AJ12"/>
      <c r="AK12"/>
    </row>
    <row r="13" spans="1:256" ht="15" customHeight="1" x14ac:dyDescent="0.25">
      <c r="A13" s="575" t="s">
        <v>81</v>
      </c>
      <c r="B13" s="550" t="s">
        <v>82</v>
      </c>
      <c r="C13" s="553" t="s">
        <v>83</v>
      </c>
      <c r="D13" s="540"/>
      <c r="E13" s="540"/>
      <c r="F13" s="555" t="s">
        <v>58</v>
      </c>
      <c r="G13" s="556"/>
      <c r="H13" s="557"/>
      <c r="I13" s="548" t="s">
        <v>59</v>
      </c>
      <c r="J13" s="485" t="s">
        <v>120</v>
      </c>
      <c r="K13" s="488" t="s">
        <v>58</v>
      </c>
      <c r="L13" s="489"/>
      <c r="M13" s="490"/>
      <c r="N13" s="507" t="s">
        <v>59</v>
      </c>
      <c r="O13" s="572" t="s">
        <v>119</v>
      </c>
      <c r="P13" s="513" t="s">
        <v>58</v>
      </c>
      <c r="Q13" s="514"/>
      <c r="R13" s="515"/>
      <c r="S13" s="510" t="s">
        <v>59</v>
      </c>
      <c r="T13" s="497" t="s">
        <v>60</v>
      </c>
      <c r="U13" s="500" t="s">
        <v>84</v>
      </c>
      <c r="V13" s="523" t="s">
        <v>85</v>
      </c>
      <c r="W13" s="523" t="s">
        <v>86</v>
      </c>
      <c r="X13" s="526" t="s">
        <v>87</v>
      </c>
      <c r="Y13" s="529" t="s">
        <v>88</v>
      </c>
      <c r="Z13" s="530" t="s">
        <v>89</v>
      </c>
      <c r="AA13" s="534"/>
      <c r="AB13" s="522" t="s">
        <v>90</v>
      </c>
      <c r="AC13"/>
      <c r="AD13"/>
      <c r="AE13"/>
      <c r="AF13"/>
      <c r="AG13"/>
      <c r="AH13"/>
      <c r="AI13"/>
      <c r="AJ13"/>
      <c r="AK13"/>
    </row>
    <row r="14" spans="1:256" ht="15" customHeight="1" x14ac:dyDescent="0.25">
      <c r="A14" s="576"/>
      <c r="B14" s="551"/>
      <c r="C14" s="553"/>
      <c r="D14" s="540"/>
      <c r="E14" s="540"/>
      <c r="F14" s="558"/>
      <c r="G14" s="559"/>
      <c r="H14" s="560"/>
      <c r="I14" s="548"/>
      <c r="J14" s="486"/>
      <c r="K14" s="491"/>
      <c r="L14" s="492"/>
      <c r="M14" s="493"/>
      <c r="N14" s="508"/>
      <c r="O14" s="573"/>
      <c r="P14" s="516"/>
      <c r="Q14" s="517"/>
      <c r="R14" s="518"/>
      <c r="S14" s="511"/>
      <c r="T14" s="498"/>
      <c r="U14" s="501"/>
      <c r="V14" s="524"/>
      <c r="W14" s="524"/>
      <c r="X14" s="527"/>
      <c r="Y14" s="511"/>
      <c r="Z14" s="531"/>
      <c r="AA14" s="534"/>
      <c r="AB14" s="522"/>
      <c r="AC14"/>
      <c r="AD14"/>
      <c r="AE14"/>
      <c r="AF14"/>
      <c r="AG14"/>
      <c r="AH14"/>
      <c r="AI14"/>
      <c r="AJ14"/>
      <c r="AK14"/>
    </row>
    <row r="15" spans="1:256" ht="15" customHeight="1" x14ac:dyDescent="0.25">
      <c r="A15" s="576"/>
      <c r="B15" s="551"/>
      <c r="C15" s="553"/>
      <c r="D15" s="540"/>
      <c r="E15" s="540"/>
      <c r="F15" s="558"/>
      <c r="G15" s="559"/>
      <c r="H15" s="560"/>
      <c r="I15" s="548"/>
      <c r="J15" s="486"/>
      <c r="K15" s="491"/>
      <c r="L15" s="492"/>
      <c r="M15" s="493"/>
      <c r="N15" s="508"/>
      <c r="O15" s="573"/>
      <c r="P15" s="516"/>
      <c r="Q15" s="517"/>
      <c r="R15" s="518"/>
      <c r="S15" s="511"/>
      <c r="T15" s="498"/>
      <c r="U15" s="501"/>
      <c r="V15" s="524"/>
      <c r="W15" s="524"/>
      <c r="X15" s="527"/>
      <c r="Y15" s="511"/>
      <c r="Z15" s="531"/>
      <c r="AA15" s="534"/>
      <c r="AB15" s="522"/>
      <c r="AC15"/>
      <c r="AD15"/>
      <c r="AE15"/>
      <c r="AF15"/>
      <c r="AG15"/>
      <c r="AH15"/>
      <c r="AI15"/>
      <c r="AJ15"/>
      <c r="AK15"/>
    </row>
    <row r="16" spans="1:256" ht="15.9" customHeight="1" thickBot="1" x14ac:dyDescent="0.3">
      <c r="A16" s="577"/>
      <c r="B16" s="552"/>
      <c r="C16" s="554"/>
      <c r="D16" s="541"/>
      <c r="E16" s="541"/>
      <c r="F16" s="561"/>
      <c r="G16" s="562"/>
      <c r="H16" s="563"/>
      <c r="I16" s="549"/>
      <c r="J16" s="487"/>
      <c r="K16" s="494"/>
      <c r="L16" s="495"/>
      <c r="M16" s="496"/>
      <c r="N16" s="509"/>
      <c r="O16" s="574"/>
      <c r="P16" s="519"/>
      <c r="Q16" s="520"/>
      <c r="R16" s="521"/>
      <c r="S16" s="512"/>
      <c r="T16" s="499"/>
      <c r="U16" s="502"/>
      <c r="V16" s="525"/>
      <c r="W16" s="525"/>
      <c r="X16" s="528"/>
      <c r="Y16" s="512"/>
      <c r="Z16" s="532"/>
      <c r="AA16" s="535"/>
      <c r="AB16" s="10" t="s">
        <v>91</v>
      </c>
      <c r="AC16"/>
      <c r="AD16"/>
      <c r="AE16"/>
      <c r="AF16"/>
      <c r="AG16"/>
      <c r="AH16"/>
      <c r="AI16"/>
      <c r="AJ16"/>
      <c r="AK16"/>
    </row>
    <row r="17" spans="1:37" ht="20.399999999999999" customHeight="1" thickBot="1" x14ac:dyDescent="0.3">
      <c r="A17" s="581" t="s">
        <v>585</v>
      </c>
      <c r="B17" s="582"/>
      <c r="C17" s="582"/>
      <c r="D17" s="582"/>
      <c r="E17" s="582"/>
      <c r="F17" s="582"/>
      <c r="G17" s="582"/>
      <c r="H17" s="582"/>
      <c r="I17" s="582"/>
      <c r="J17" s="582"/>
      <c r="K17" s="582"/>
      <c r="L17" s="582"/>
      <c r="M17" s="582"/>
      <c r="N17" s="582"/>
      <c r="O17" s="582"/>
      <c r="P17" s="582"/>
      <c r="Q17" s="582"/>
      <c r="R17" s="582"/>
      <c r="S17" s="582"/>
      <c r="T17" s="582"/>
      <c r="U17" s="582"/>
      <c r="V17" s="582"/>
      <c r="W17" s="582"/>
      <c r="X17" s="582"/>
      <c r="Y17" s="582"/>
      <c r="Z17" s="582"/>
      <c r="AA17" s="583"/>
      <c r="AB17" s="10"/>
      <c r="AC17"/>
      <c r="AD17"/>
      <c r="AE17"/>
      <c r="AF17"/>
      <c r="AG17"/>
      <c r="AH17"/>
      <c r="AI17"/>
      <c r="AJ17"/>
      <c r="AK17"/>
    </row>
    <row r="18" spans="1:37" ht="19.2" customHeight="1" x14ac:dyDescent="0.25">
      <c r="A18" s="454" t="s">
        <v>613</v>
      </c>
      <c r="B18" s="411"/>
      <c r="C18" s="412"/>
      <c r="D18" s="101" t="s">
        <v>140</v>
      </c>
      <c r="E18" s="455" t="s">
        <v>241</v>
      </c>
      <c r="F18" s="102">
        <v>210</v>
      </c>
      <c r="G18" s="414" t="s">
        <v>61</v>
      </c>
      <c r="H18" s="98">
        <v>180</v>
      </c>
      <c r="I18" s="99">
        <v>6.2</v>
      </c>
      <c r="J18" s="415">
        <f>IF(H18="","",PRODUCT(F18,I18,H18,U18:X18)/1000000)</f>
        <v>0.23436000000000001</v>
      </c>
      <c r="K18" s="416"/>
      <c r="L18" s="103"/>
      <c r="M18" s="417"/>
      <c r="N18" s="418"/>
      <c r="O18" s="456"/>
      <c r="P18" s="102"/>
      <c r="Q18" s="96"/>
      <c r="R18" s="98"/>
      <c r="S18" s="99"/>
      <c r="T18" s="415" t="str">
        <f>IF(R18="","",PRODUCT(P18,S18,R18,U18:X18)/1000000)</f>
        <v/>
      </c>
      <c r="U18" s="420"/>
      <c r="V18" s="104">
        <v>1</v>
      </c>
      <c r="W18" s="104"/>
      <c r="X18" s="104"/>
      <c r="Y18" s="421" t="s">
        <v>232</v>
      </c>
      <c r="Z18" s="422"/>
      <c r="AA18" s="423"/>
    </row>
    <row r="19" spans="1:37" ht="19.95" customHeight="1" x14ac:dyDescent="0.25">
      <c r="A19" s="454" t="s">
        <v>613</v>
      </c>
      <c r="B19" s="411"/>
      <c r="C19" s="412"/>
      <c r="D19" s="101" t="s">
        <v>141</v>
      </c>
      <c r="E19" s="455" t="s">
        <v>241</v>
      </c>
      <c r="F19" s="102">
        <v>210</v>
      </c>
      <c r="G19" s="414" t="s">
        <v>61</v>
      </c>
      <c r="H19" s="98">
        <v>180</v>
      </c>
      <c r="I19" s="99">
        <v>6.2</v>
      </c>
      <c r="J19" s="415">
        <f>IF(H19="","",PRODUCT(F19,I19,H19,U19:X19)/1000000)</f>
        <v>0.23436000000000001</v>
      </c>
      <c r="K19" s="416"/>
      <c r="L19" s="103"/>
      <c r="M19" s="417"/>
      <c r="N19" s="418"/>
      <c r="O19" s="456"/>
      <c r="P19" s="102"/>
      <c r="Q19" s="96"/>
      <c r="R19" s="98"/>
      <c r="S19" s="99"/>
      <c r="T19" s="415" t="str">
        <f>IF(R19="","",PRODUCT(P19,S19,R19,U19:X19)/1000000)</f>
        <v/>
      </c>
      <c r="U19" s="420"/>
      <c r="V19" s="104">
        <v>1</v>
      </c>
      <c r="W19" s="104"/>
      <c r="X19" s="104"/>
      <c r="Y19" s="421" t="s">
        <v>232</v>
      </c>
      <c r="Z19" s="422"/>
      <c r="AA19" s="423"/>
    </row>
    <row r="20" spans="1:37" ht="19.2" customHeight="1" x14ac:dyDescent="0.25">
      <c r="A20" s="454" t="s">
        <v>408</v>
      </c>
      <c r="B20" s="411"/>
      <c r="C20" s="412"/>
      <c r="D20" s="101" t="s">
        <v>140</v>
      </c>
      <c r="E20" s="455" t="s">
        <v>241</v>
      </c>
      <c r="F20" s="102">
        <v>210</v>
      </c>
      <c r="G20" s="414" t="s">
        <v>61</v>
      </c>
      <c r="H20" s="98">
        <v>180</v>
      </c>
      <c r="I20" s="99">
        <v>5.5</v>
      </c>
      <c r="J20" s="415">
        <f t="shared" ref="J20:J21" si="0">IF(H20="","",PRODUCT(F20,I20,H20,U20:X20)/1000000)</f>
        <v>0.2079</v>
      </c>
      <c r="K20" s="416"/>
      <c r="L20" s="103"/>
      <c r="M20" s="417"/>
      <c r="N20" s="418"/>
      <c r="O20" s="456"/>
      <c r="P20" s="102"/>
      <c r="Q20" s="96"/>
      <c r="R20" s="98"/>
      <c r="S20" s="99"/>
      <c r="T20" s="415" t="str">
        <f t="shared" ref="T20:T21" si="1">IF(R20="","",PRODUCT(P20,S20,R20,U20:X20)/1000000)</f>
        <v/>
      </c>
      <c r="U20" s="420"/>
      <c r="V20" s="104">
        <v>1</v>
      </c>
      <c r="W20" s="104"/>
      <c r="X20" s="104"/>
      <c r="Y20" s="421" t="s">
        <v>232</v>
      </c>
      <c r="Z20" s="422"/>
      <c r="AA20" s="750" t="s">
        <v>618</v>
      </c>
    </row>
    <row r="21" spans="1:37" ht="19.95" customHeight="1" x14ac:dyDescent="0.25">
      <c r="A21" s="454" t="s">
        <v>408</v>
      </c>
      <c r="B21" s="411"/>
      <c r="C21" s="412"/>
      <c r="D21" s="101" t="s">
        <v>141</v>
      </c>
      <c r="E21" s="455" t="s">
        <v>241</v>
      </c>
      <c r="F21" s="102">
        <v>210</v>
      </c>
      <c r="G21" s="414" t="s">
        <v>61</v>
      </c>
      <c r="H21" s="98">
        <v>180</v>
      </c>
      <c r="I21" s="99">
        <v>5.5</v>
      </c>
      <c r="J21" s="415">
        <f t="shared" si="0"/>
        <v>0.2079</v>
      </c>
      <c r="K21" s="416"/>
      <c r="L21" s="103"/>
      <c r="M21" s="417"/>
      <c r="N21" s="418"/>
      <c r="O21" s="456"/>
      <c r="P21" s="102"/>
      <c r="Q21" s="96"/>
      <c r="R21" s="98"/>
      <c r="S21" s="99"/>
      <c r="T21" s="415" t="str">
        <f t="shared" si="1"/>
        <v/>
      </c>
      <c r="U21" s="420"/>
      <c r="V21" s="104">
        <v>1</v>
      </c>
      <c r="W21" s="104"/>
      <c r="X21" s="104"/>
      <c r="Y21" s="421" t="s">
        <v>232</v>
      </c>
      <c r="Z21" s="422"/>
      <c r="AA21" s="750" t="s">
        <v>618</v>
      </c>
    </row>
    <row r="22" spans="1:37" ht="19.2" customHeight="1" x14ac:dyDescent="0.25">
      <c r="A22" s="454" t="s">
        <v>614</v>
      </c>
      <c r="B22" s="411"/>
      <c r="C22" s="412"/>
      <c r="D22" s="101" t="s">
        <v>140</v>
      </c>
      <c r="E22" s="455" t="s">
        <v>241</v>
      </c>
      <c r="F22" s="102">
        <v>210</v>
      </c>
      <c r="G22" s="414" t="s">
        <v>61</v>
      </c>
      <c r="H22" s="98">
        <v>180</v>
      </c>
      <c r="I22" s="99">
        <v>5.3</v>
      </c>
      <c r="J22" s="415">
        <f t="shared" ref="J22:J23" si="2">IF(H22="","",PRODUCT(F22,I22,H22,U22:X22)/1000000)</f>
        <v>0.20033999999999999</v>
      </c>
      <c r="K22" s="416"/>
      <c r="L22" s="103"/>
      <c r="M22" s="417"/>
      <c r="N22" s="418"/>
      <c r="O22" s="456"/>
      <c r="P22" s="102"/>
      <c r="Q22" s="96"/>
      <c r="R22" s="98"/>
      <c r="S22" s="99"/>
      <c r="T22" s="415" t="str">
        <f t="shared" ref="T22:T23" si="3">IF(R22="","",PRODUCT(P22,S22,R22,U22:X22)/1000000)</f>
        <v/>
      </c>
      <c r="U22" s="420"/>
      <c r="V22" s="104">
        <v>1</v>
      </c>
      <c r="W22" s="104"/>
      <c r="X22" s="104"/>
      <c r="Y22" s="421" t="s">
        <v>232</v>
      </c>
      <c r="Z22" s="422"/>
      <c r="AA22" s="750" t="s">
        <v>618</v>
      </c>
    </row>
    <row r="23" spans="1:37" ht="19.95" customHeight="1" x14ac:dyDescent="0.25">
      <c r="A23" s="454" t="s">
        <v>614</v>
      </c>
      <c r="B23" s="411"/>
      <c r="C23" s="412"/>
      <c r="D23" s="101" t="s">
        <v>141</v>
      </c>
      <c r="E23" s="455" t="s">
        <v>241</v>
      </c>
      <c r="F23" s="102">
        <v>210</v>
      </c>
      <c r="G23" s="414" t="s">
        <v>61</v>
      </c>
      <c r="H23" s="98">
        <v>180</v>
      </c>
      <c r="I23" s="99">
        <v>5.3</v>
      </c>
      <c r="J23" s="415">
        <f t="shared" si="2"/>
        <v>0.20033999999999999</v>
      </c>
      <c r="K23" s="416"/>
      <c r="L23" s="103"/>
      <c r="M23" s="417"/>
      <c r="N23" s="418"/>
      <c r="O23" s="456"/>
      <c r="P23" s="102"/>
      <c r="Q23" s="96"/>
      <c r="R23" s="98"/>
      <c r="S23" s="99"/>
      <c r="T23" s="415" t="str">
        <f t="shared" si="3"/>
        <v/>
      </c>
      <c r="U23" s="420"/>
      <c r="V23" s="104">
        <v>1</v>
      </c>
      <c r="W23" s="104"/>
      <c r="X23" s="104"/>
      <c r="Y23" s="421" t="s">
        <v>232</v>
      </c>
      <c r="Z23" s="422"/>
      <c r="AA23" s="750" t="s">
        <v>618</v>
      </c>
    </row>
    <row r="24" spans="1:37" ht="19.95" customHeight="1" x14ac:dyDescent="0.25">
      <c r="A24" s="410" t="s">
        <v>443</v>
      </c>
      <c r="B24" s="411"/>
      <c r="C24" s="412"/>
      <c r="D24" s="101" t="s">
        <v>115</v>
      </c>
      <c r="E24" s="413"/>
      <c r="F24" s="102">
        <v>140</v>
      </c>
      <c r="G24" s="414" t="s">
        <v>61</v>
      </c>
      <c r="H24" s="98">
        <v>160</v>
      </c>
      <c r="I24" s="99">
        <v>3.5</v>
      </c>
      <c r="J24" s="415">
        <f t="shared" ref="J24" si="4">IF(H24="","",PRODUCT(F24,I24,H24,U24:X24)/1000000)</f>
        <v>1.1759999999999999</v>
      </c>
      <c r="K24" s="416"/>
      <c r="L24" s="103"/>
      <c r="M24" s="417"/>
      <c r="N24" s="418"/>
      <c r="O24" s="456"/>
      <c r="P24" s="102"/>
      <c r="Q24" s="96"/>
      <c r="R24" s="98"/>
      <c r="S24" s="99"/>
      <c r="T24" s="415" t="str">
        <f t="shared" ref="T24" si="5">IF(R24="","",PRODUCT(P24,S24,R24,U24:X24)/1000000)</f>
        <v/>
      </c>
      <c r="U24" s="420"/>
      <c r="V24" s="104">
        <v>15</v>
      </c>
      <c r="W24" s="104"/>
      <c r="X24" s="104"/>
      <c r="Y24" s="421"/>
      <c r="Z24" s="422"/>
      <c r="AA24" s="423"/>
      <c r="AB24" s="1"/>
      <c r="AC24"/>
      <c r="AD24"/>
      <c r="AE24"/>
      <c r="AF24"/>
      <c r="AG24"/>
      <c r="AH24"/>
      <c r="AI24"/>
      <c r="AJ24"/>
      <c r="AK24"/>
    </row>
    <row r="25" spans="1:37" ht="19.95" customHeight="1" x14ac:dyDescent="0.25">
      <c r="A25" s="410" t="s">
        <v>349</v>
      </c>
      <c r="B25" s="411"/>
      <c r="C25" s="412"/>
      <c r="D25" s="101" t="s">
        <v>101</v>
      </c>
      <c r="E25" s="413"/>
      <c r="F25" s="102">
        <v>270</v>
      </c>
      <c r="G25" s="414" t="s">
        <v>61</v>
      </c>
      <c r="H25" s="98">
        <v>300</v>
      </c>
      <c r="I25" s="99">
        <v>6</v>
      </c>
      <c r="J25" s="415">
        <f t="shared" ref="J25:J44" si="6">IF(H25="","",PRODUCT(F25,I25,H25,U25:X25)/1000000)</f>
        <v>0.48599999999999999</v>
      </c>
      <c r="K25" s="416"/>
      <c r="L25" s="103"/>
      <c r="M25" s="417"/>
      <c r="N25" s="418"/>
      <c r="O25" s="419" t="str">
        <f t="shared" ref="O25:O38" si="7">IF(M25="","",PRODUCT(K25,N25,M25,U25:X25)/1000000)</f>
        <v/>
      </c>
      <c r="P25" s="102"/>
      <c r="Q25" s="96"/>
      <c r="R25" s="98"/>
      <c r="S25" s="99"/>
      <c r="T25" s="415" t="str">
        <f t="shared" ref="T25:T44" si="8">IF(R25="","",PRODUCT(P25,S25,R25,U25:X25)/1000000)</f>
        <v/>
      </c>
      <c r="U25" s="420">
        <v>1</v>
      </c>
      <c r="V25" s="104"/>
      <c r="W25" s="104"/>
      <c r="X25" s="104"/>
      <c r="Y25" s="421" t="s">
        <v>452</v>
      </c>
      <c r="Z25" s="422"/>
      <c r="AA25" s="423"/>
    </row>
    <row r="26" spans="1:37" ht="19.95" customHeight="1" x14ac:dyDescent="0.25">
      <c r="A26" s="410" t="s">
        <v>350</v>
      </c>
      <c r="B26" s="411"/>
      <c r="C26" s="412"/>
      <c r="D26" s="101" t="s">
        <v>139</v>
      </c>
      <c r="E26" s="413"/>
      <c r="F26" s="102">
        <v>320</v>
      </c>
      <c r="G26" s="414" t="s">
        <v>61</v>
      </c>
      <c r="H26" s="98">
        <v>180</v>
      </c>
      <c r="I26" s="99">
        <v>4.8</v>
      </c>
      <c r="J26" s="415">
        <f t="shared" si="6"/>
        <v>0.27648</v>
      </c>
      <c r="K26" s="416"/>
      <c r="L26" s="103"/>
      <c r="M26" s="417"/>
      <c r="N26" s="418"/>
      <c r="O26" s="419" t="str">
        <f t="shared" si="7"/>
        <v/>
      </c>
      <c r="P26" s="102"/>
      <c r="Q26" s="96"/>
      <c r="R26" s="98"/>
      <c r="S26" s="99"/>
      <c r="T26" s="415" t="str">
        <f t="shared" si="8"/>
        <v/>
      </c>
      <c r="U26" s="420"/>
      <c r="V26" s="104">
        <v>1</v>
      </c>
      <c r="W26" s="104"/>
      <c r="X26" s="104"/>
      <c r="Y26" s="421"/>
      <c r="Z26" s="422"/>
      <c r="AA26" s="423"/>
    </row>
    <row r="27" spans="1:37" ht="19.05" customHeight="1" x14ac:dyDescent="0.25">
      <c r="A27" s="410" t="s">
        <v>349</v>
      </c>
      <c r="B27" s="411"/>
      <c r="C27" s="412"/>
      <c r="D27" s="101" t="s">
        <v>142</v>
      </c>
      <c r="E27" s="413"/>
      <c r="F27" s="102"/>
      <c r="G27" s="414"/>
      <c r="H27" s="98"/>
      <c r="I27" s="99"/>
      <c r="J27" s="415" t="str">
        <f t="shared" si="6"/>
        <v/>
      </c>
      <c r="K27" s="416">
        <v>190</v>
      </c>
      <c r="L27" s="103" t="s">
        <v>61</v>
      </c>
      <c r="M27" s="417">
        <v>300</v>
      </c>
      <c r="N27" s="418">
        <v>1.8</v>
      </c>
      <c r="O27" s="419">
        <f t="shared" si="7"/>
        <v>0.1026</v>
      </c>
      <c r="P27" s="102"/>
      <c r="Q27" s="96"/>
      <c r="R27" s="98"/>
      <c r="S27" s="99"/>
      <c r="T27" s="415" t="str">
        <f t="shared" si="8"/>
        <v/>
      </c>
      <c r="U27" s="420">
        <v>1</v>
      </c>
      <c r="V27" s="104"/>
      <c r="W27" s="104"/>
      <c r="X27" s="104"/>
      <c r="Y27" s="421" t="s">
        <v>458</v>
      </c>
      <c r="Z27" s="422"/>
      <c r="AA27" s="423"/>
    </row>
    <row r="28" spans="1:37" ht="19.95" customHeight="1" x14ac:dyDescent="0.25">
      <c r="A28" s="410" t="s">
        <v>349</v>
      </c>
      <c r="B28" s="411"/>
      <c r="C28" s="412"/>
      <c r="D28" s="101" t="s">
        <v>114</v>
      </c>
      <c r="E28" s="413"/>
      <c r="F28" s="102">
        <v>60</v>
      </c>
      <c r="G28" s="414" t="s">
        <v>61</v>
      </c>
      <c r="H28" s="98">
        <v>180</v>
      </c>
      <c r="I28" s="99">
        <v>1</v>
      </c>
      <c r="J28" s="415">
        <f t="shared" si="6"/>
        <v>1.0800000000000001E-2</v>
      </c>
      <c r="K28" s="416"/>
      <c r="L28" s="103"/>
      <c r="M28" s="417"/>
      <c r="N28" s="418"/>
      <c r="O28" s="419" t="str">
        <f t="shared" si="7"/>
        <v/>
      </c>
      <c r="P28" s="102"/>
      <c r="Q28" s="96"/>
      <c r="R28" s="98"/>
      <c r="S28" s="99"/>
      <c r="T28" s="415" t="str">
        <f t="shared" si="8"/>
        <v/>
      </c>
      <c r="U28" s="420"/>
      <c r="V28" s="104"/>
      <c r="W28" s="104"/>
      <c r="X28" s="104">
        <v>1</v>
      </c>
      <c r="Y28" s="421" t="s">
        <v>455</v>
      </c>
      <c r="Z28" s="422"/>
      <c r="AA28" s="423"/>
    </row>
    <row r="29" spans="1:37" ht="19.95" customHeight="1" x14ac:dyDescent="0.25">
      <c r="A29" s="410" t="s">
        <v>351</v>
      </c>
      <c r="B29" s="411"/>
      <c r="C29" s="412"/>
      <c r="D29" s="101" t="s">
        <v>116</v>
      </c>
      <c r="E29" s="413"/>
      <c r="F29" s="102">
        <v>270</v>
      </c>
      <c r="G29" s="414" t="s">
        <v>61</v>
      </c>
      <c r="H29" s="98">
        <v>300</v>
      </c>
      <c r="I29" s="99">
        <v>2</v>
      </c>
      <c r="J29" s="415">
        <f t="shared" si="6"/>
        <v>0.16200000000000001</v>
      </c>
      <c r="K29" s="416"/>
      <c r="L29" s="103"/>
      <c r="M29" s="417"/>
      <c r="N29" s="418"/>
      <c r="O29" s="419" t="str">
        <f t="shared" si="7"/>
        <v/>
      </c>
      <c r="P29" s="102"/>
      <c r="Q29" s="96"/>
      <c r="R29" s="98"/>
      <c r="S29" s="99"/>
      <c r="T29" s="415" t="str">
        <f t="shared" si="8"/>
        <v/>
      </c>
      <c r="U29" s="420"/>
      <c r="V29" s="104">
        <v>1</v>
      </c>
      <c r="W29" s="104"/>
      <c r="X29" s="104"/>
      <c r="Y29" s="421" t="s">
        <v>454</v>
      </c>
      <c r="Z29" s="422"/>
      <c r="AA29" s="423"/>
    </row>
    <row r="30" spans="1:37" ht="19.95" customHeight="1" x14ac:dyDescent="0.25">
      <c r="A30" s="410" t="s">
        <v>352</v>
      </c>
      <c r="B30" s="411"/>
      <c r="C30" s="412"/>
      <c r="D30" s="101" t="s">
        <v>116</v>
      </c>
      <c r="E30" s="413"/>
      <c r="F30" s="102">
        <v>270</v>
      </c>
      <c r="G30" s="414" t="s">
        <v>61</v>
      </c>
      <c r="H30" s="98">
        <v>300</v>
      </c>
      <c r="I30" s="99">
        <v>2</v>
      </c>
      <c r="J30" s="415">
        <f t="shared" si="6"/>
        <v>0.16200000000000001</v>
      </c>
      <c r="K30" s="416"/>
      <c r="L30" s="103"/>
      <c r="M30" s="417"/>
      <c r="N30" s="418"/>
      <c r="O30" s="419" t="str">
        <f t="shared" si="7"/>
        <v/>
      </c>
      <c r="P30" s="102"/>
      <c r="Q30" s="96"/>
      <c r="R30" s="98"/>
      <c r="S30" s="99"/>
      <c r="T30" s="415" t="str">
        <f t="shared" si="8"/>
        <v/>
      </c>
      <c r="U30" s="420"/>
      <c r="V30" s="104">
        <v>1</v>
      </c>
      <c r="W30" s="104"/>
      <c r="X30" s="104"/>
      <c r="Y30" s="421" t="s">
        <v>454</v>
      </c>
      <c r="Z30" s="422"/>
      <c r="AA30" s="423"/>
    </row>
    <row r="31" spans="1:37" ht="19.95" customHeight="1" x14ac:dyDescent="0.25">
      <c r="A31" s="410" t="s">
        <v>353</v>
      </c>
      <c r="B31" s="411"/>
      <c r="C31" s="412"/>
      <c r="D31" s="101" t="s">
        <v>116</v>
      </c>
      <c r="E31" s="413"/>
      <c r="F31" s="102">
        <v>270</v>
      </c>
      <c r="G31" s="414" t="s">
        <v>61</v>
      </c>
      <c r="H31" s="98">
        <v>300</v>
      </c>
      <c r="I31" s="99">
        <v>2</v>
      </c>
      <c r="J31" s="415">
        <f t="shared" si="6"/>
        <v>0.16200000000000001</v>
      </c>
      <c r="K31" s="416"/>
      <c r="L31" s="103"/>
      <c r="M31" s="417"/>
      <c r="N31" s="418"/>
      <c r="O31" s="419" t="str">
        <f t="shared" si="7"/>
        <v/>
      </c>
      <c r="P31" s="102"/>
      <c r="Q31" s="96"/>
      <c r="R31" s="98"/>
      <c r="S31" s="99"/>
      <c r="T31" s="415" t="str">
        <f t="shared" si="8"/>
        <v/>
      </c>
      <c r="U31" s="420"/>
      <c r="V31" s="104">
        <v>1</v>
      </c>
      <c r="W31" s="104"/>
      <c r="X31" s="104"/>
      <c r="Y31" s="421" t="s">
        <v>454</v>
      </c>
      <c r="Z31" s="422"/>
      <c r="AA31" s="423"/>
    </row>
    <row r="32" spans="1:37" ht="19.95" customHeight="1" x14ac:dyDescent="0.25">
      <c r="A32" s="410" t="s">
        <v>353</v>
      </c>
      <c r="B32" s="411"/>
      <c r="C32" s="412"/>
      <c r="D32" s="101" t="s">
        <v>114</v>
      </c>
      <c r="E32" s="413"/>
      <c r="F32" s="102">
        <v>195</v>
      </c>
      <c r="G32" s="414" t="s">
        <v>61</v>
      </c>
      <c r="H32" s="98">
        <v>205</v>
      </c>
      <c r="I32" s="99">
        <v>3.3</v>
      </c>
      <c r="J32" s="415">
        <f t="shared" si="6"/>
        <v>0.13191749999999999</v>
      </c>
      <c r="K32" s="416"/>
      <c r="L32" s="103"/>
      <c r="M32" s="417"/>
      <c r="N32" s="418"/>
      <c r="O32" s="419" t="str">
        <f t="shared" si="7"/>
        <v/>
      </c>
      <c r="P32" s="102"/>
      <c r="Q32" s="96"/>
      <c r="R32" s="98"/>
      <c r="S32" s="99"/>
      <c r="T32" s="415" t="str">
        <f t="shared" si="8"/>
        <v/>
      </c>
      <c r="U32" s="420">
        <v>1</v>
      </c>
      <c r="V32" s="104"/>
      <c r="W32" s="104"/>
      <c r="X32" s="104"/>
      <c r="Y32" s="421" t="s">
        <v>453</v>
      </c>
      <c r="Z32" s="422"/>
      <c r="AA32" s="423"/>
    </row>
    <row r="33" spans="1:28" ht="19.95" customHeight="1" x14ac:dyDescent="0.25">
      <c r="A33" s="410" t="s">
        <v>354</v>
      </c>
      <c r="B33" s="411"/>
      <c r="C33" s="412"/>
      <c r="D33" s="101" t="s">
        <v>101</v>
      </c>
      <c r="E33" s="413"/>
      <c r="F33" s="102">
        <v>260</v>
      </c>
      <c r="G33" s="414" t="s">
        <v>61</v>
      </c>
      <c r="H33" s="98">
        <v>300</v>
      </c>
      <c r="I33" s="99">
        <v>5</v>
      </c>
      <c r="J33" s="415">
        <f t="shared" si="6"/>
        <v>0.39</v>
      </c>
      <c r="K33" s="416"/>
      <c r="L33" s="103"/>
      <c r="M33" s="417"/>
      <c r="N33" s="418"/>
      <c r="O33" s="419" t="str">
        <f t="shared" si="7"/>
        <v/>
      </c>
      <c r="P33" s="102"/>
      <c r="Q33" s="96"/>
      <c r="R33" s="98"/>
      <c r="S33" s="99"/>
      <c r="T33" s="415" t="str">
        <f t="shared" si="8"/>
        <v/>
      </c>
      <c r="U33" s="420">
        <v>1</v>
      </c>
      <c r="V33" s="104"/>
      <c r="W33" s="104"/>
      <c r="X33" s="104"/>
      <c r="Y33" s="421" t="s">
        <v>452</v>
      </c>
      <c r="Z33" s="422"/>
      <c r="AA33" s="423"/>
    </row>
    <row r="34" spans="1:28" ht="19.95" customHeight="1" x14ac:dyDescent="0.25">
      <c r="A34" s="410" t="s">
        <v>355</v>
      </c>
      <c r="B34" s="411"/>
      <c r="C34" s="412"/>
      <c r="D34" s="101" t="s">
        <v>144</v>
      </c>
      <c r="E34" s="413"/>
      <c r="F34" s="102"/>
      <c r="G34" s="414"/>
      <c r="H34" s="98"/>
      <c r="I34" s="99"/>
      <c r="J34" s="415" t="str">
        <f t="shared" si="6"/>
        <v/>
      </c>
      <c r="K34" s="416"/>
      <c r="L34" s="103"/>
      <c r="M34" s="417"/>
      <c r="N34" s="418"/>
      <c r="O34" s="419" t="str">
        <f t="shared" si="7"/>
        <v/>
      </c>
      <c r="P34" s="102"/>
      <c r="Q34" s="96"/>
      <c r="R34" s="98"/>
      <c r="S34" s="99"/>
      <c r="T34" s="415" t="str">
        <f t="shared" si="8"/>
        <v/>
      </c>
      <c r="U34" s="420"/>
      <c r="V34" s="104"/>
      <c r="W34" s="104"/>
      <c r="X34" s="104"/>
      <c r="Y34" s="421"/>
      <c r="Z34" s="422"/>
      <c r="AA34" s="750" t="s">
        <v>269</v>
      </c>
    </row>
    <row r="35" spans="1:28" ht="19.95" customHeight="1" x14ac:dyDescent="0.25">
      <c r="A35" s="410" t="s">
        <v>356</v>
      </c>
      <c r="B35" s="411"/>
      <c r="C35" s="412"/>
      <c r="D35" s="101" t="s">
        <v>116</v>
      </c>
      <c r="E35" s="413"/>
      <c r="F35" s="102">
        <v>270</v>
      </c>
      <c r="G35" s="414" t="s">
        <v>61</v>
      </c>
      <c r="H35" s="98">
        <v>300</v>
      </c>
      <c r="I35" s="99">
        <v>2</v>
      </c>
      <c r="J35" s="415">
        <f t="shared" si="6"/>
        <v>0.16200000000000001</v>
      </c>
      <c r="K35" s="416"/>
      <c r="L35" s="103"/>
      <c r="M35" s="417"/>
      <c r="N35" s="418"/>
      <c r="O35" s="419" t="str">
        <f t="shared" si="7"/>
        <v/>
      </c>
      <c r="P35" s="102"/>
      <c r="Q35" s="96"/>
      <c r="R35" s="98"/>
      <c r="S35" s="99"/>
      <c r="T35" s="415" t="str">
        <f t="shared" si="8"/>
        <v/>
      </c>
      <c r="U35" s="420"/>
      <c r="V35" s="104">
        <v>1</v>
      </c>
      <c r="W35" s="104"/>
      <c r="X35" s="104"/>
      <c r="Y35" s="421" t="s">
        <v>454</v>
      </c>
      <c r="Z35" s="422"/>
      <c r="AA35" s="750"/>
    </row>
    <row r="36" spans="1:28" ht="19.95" customHeight="1" x14ac:dyDescent="0.25">
      <c r="A36" s="410" t="s">
        <v>357</v>
      </c>
      <c r="B36" s="411"/>
      <c r="C36" s="412"/>
      <c r="D36" s="101" t="s">
        <v>118</v>
      </c>
      <c r="E36" s="413"/>
      <c r="F36" s="102">
        <v>200</v>
      </c>
      <c r="G36" s="414" t="s">
        <v>61</v>
      </c>
      <c r="H36" s="98">
        <v>300</v>
      </c>
      <c r="I36" s="99">
        <v>4.0999999999999996</v>
      </c>
      <c r="J36" s="415">
        <f t="shared" si="6"/>
        <v>0.24599999999999997</v>
      </c>
      <c r="K36" s="416"/>
      <c r="L36" s="103"/>
      <c r="M36" s="417"/>
      <c r="N36" s="418"/>
      <c r="O36" s="419" t="str">
        <f t="shared" si="7"/>
        <v/>
      </c>
      <c r="P36" s="102"/>
      <c r="Q36" s="96"/>
      <c r="R36" s="98"/>
      <c r="S36" s="99"/>
      <c r="T36" s="415" t="str">
        <f t="shared" si="8"/>
        <v/>
      </c>
      <c r="U36" s="420"/>
      <c r="V36" s="104">
        <v>1</v>
      </c>
      <c r="W36" s="104"/>
      <c r="X36" s="104"/>
      <c r="Y36" s="421"/>
      <c r="Z36" s="422"/>
      <c r="AA36" s="750" t="s">
        <v>619</v>
      </c>
    </row>
    <row r="37" spans="1:28" ht="19.95" customHeight="1" x14ac:dyDescent="0.25">
      <c r="A37" s="410" t="s">
        <v>357</v>
      </c>
      <c r="B37" s="411"/>
      <c r="C37" s="412"/>
      <c r="D37" s="101" t="s">
        <v>139</v>
      </c>
      <c r="E37" s="413"/>
      <c r="F37" s="102">
        <v>320</v>
      </c>
      <c r="G37" s="414" t="s">
        <v>61</v>
      </c>
      <c r="H37" s="98">
        <v>180</v>
      </c>
      <c r="I37" s="99">
        <v>4</v>
      </c>
      <c r="J37" s="415">
        <f t="shared" si="6"/>
        <v>0.23039999999999999</v>
      </c>
      <c r="K37" s="416"/>
      <c r="L37" s="103"/>
      <c r="M37" s="417"/>
      <c r="N37" s="418"/>
      <c r="O37" s="419" t="str">
        <f t="shared" si="7"/>
        <v/>
      </c>
      <c r="P37" s="102"/>
      <c r="Q37" s="96"/>
      <c r="R37" s="98"/>
      <c r="S37" s="99"/>
      <c r="T37" s="415" t="str">
        <f t="shared" si="8"/>
        <v/>
      </c>
      <c r="U37" s="420"/>
      <c r="V37" s="104">
        <v>1</v>
      </c>
      <c r="W37" s="104"/>
      <c r="X37" s="104"/>
      <c r="Y37" s="421"/>
      <c r="Z37" s="422"/>
      <c r="AA37" s="750"/>
    </row>
    <row r="38" spans="1:28" ht="19.95" customHeight="1" x14ac:dyDescent="0.25">
      <c r="A38" s="410" t="s">
        <v>358</v>
      </c>
      <c r="B38" s="411"/>
      <c r="C38" s="412"/>
      <c r="D38" s="101" t="s">
        <v>116</v>
      </c>
      <c r="E38" s="413"/>
      <c r="F38" s="102">
        <v>270</v>
      </c>
      <c r="G38" s="414" t="s">
        <v>61</v>
      </c>
      <c r="H38" s="98">
        <v>300</v>
      </c>
      <c r="I38" s="99">
        <v>2</v>
      </c>
      <c r="J38" s="415">
        <f t="shared" si="6"/>
        <v>0.16200000000000001</v>
      </c>
      <c r="K38" s="416"/>
      <c r="L38" s="103"/>
      <c r="M38" s="417"/>
      <c r="N38" s="418"/>
      <c r="O38" s="419" t="str">
        <f t="shared" si="7"/>
        <v/>
      </c>
      <c r="P38" s="102"/>
      <c r="Q38" s="96"/>
      <c r="R38" s="98"/>
      <c r="S38" s="99"/>
      <c r="T38" s="415" t="str">
        <f t="shared" si="8"/>
        <v/>
      </c>
      <c r="U38" s="420"/>
      <c r="V38" s="104">
        <v>1</v>
      </c>
      <c r="W38" s="104"/>
      <c r="X38" s="104"/>
      <c r="Y38" s="421" t="s">
        <v>454</v>
      </c>
      <c r="Z38" s="422"/>
      <c r="AA38" s="750"/>
      <c r="AB38" s="1"/>
    </row>
    <row r="39" spans="1:28" ht="19.95" customHeight="1" x14ac:dyDescent="0.25">
      <c r="A39" s="410" t="s">
        <v>356</v>
      </c>
      <c r="B39" s="411"/>
      <c r="C39" s="412"/>
      <c r="D39" s="101" t="s">
        <v>114</v>
      </c>
      <c r="E39" s="413"/>
      <c r="F39" s="102"/>
      <c r="G39" s="414"/>
      <c r="H39" s="98"/>
      <c r="I39" s="99"/>
      <c r="J39" s="415" t="str">
        <f t="shared" si="6"/>
        <v/>
      </c>
      <c r="K39" s="416">
        <v>60</v>
      </c>
      <c r="L39" s="103" t="s">
        <v>61</v>
      </c>
      <c r="M39" s="417">
        <v>180</v>
      </c>
      <c r="N39" s="418">
        <v>1</v>
      </c>
      <c r="O39" s="419">
        <f t="shared" ref="O39" si="9">IF(M39="","",PRODUCT(K39,N39,M39,Z39:AC39)/1000000)</f>
        <v>1.0800000000000001E-2</v>
      </c>
      <c r="P39" s="102"/>
      <c r="Q39" s="96"/>
      <c r="R39" s="98"/>
      <c r="S39" s="99"/>
      <c r="T39" s="415" t="str">
        <f t="shared" si="8"/>
        <v/>
      </c>
      <c r="U39" s="420"/>
      <c r="V39" s="104"/>
      <c r="W39" s="104"/>
      <c r="X39" s="104">
        <v>1</v>
      </c>
      <c r="Y39" s="421" t="s">
        <v>455</v>
      </c>
      <c r="Z39" s="422"/>
      <c r="AA39" s="750"/>
      <c r="AB39" s="1"/>
    </row>
    <row r="40" spans="1:28" ht="19.95" customHeight="1" x14ac:dyDescent="0.25">
      <c r="A40" s="410" t="s">
        <v>358</v>
      </c>
      <c r="B40" s="411"/>
      <c r="C40" s="412"/>
      <c r="D40" s="101" t="s">
        <v>114</v>
      </c>
      <c r="E40" s="413"/>
      <c r="F40" s="102">
        <v>200</v>
      </c>
      <c r="G40" s="414" t="s">
        <v>61</v>
      </c>
      <c r="H40" s="98">
        <v>190</v>
      </c>
      <c r="I40" s="99">
        <v>9</v>
      </c>
      <c r="J40" s="415">
        <f t="shared" si="6"/>
        <v>0.34200000000000003</v>
      </c>
      <c r="K40" s="416"/>
      <c r="L40" s="103"/>
      <c r="M40" s="417"/>
      <c r="N40" s="418"/>
      <c r="O40" s="419" t="str">
        <f>IF(M40="","",PRODUCT(K40,N40,M40,U40:X40)/1000000)</f>
        <v/>
      </c>
      <c r="P40" s="102"/>
      <c r="Q40" s="96"/>
      <c r="R40" s="98"/>
      <c r="S40" s="99"/>
      <c r="T40" s="415" t="str">
        <f t="shared" si="8"/>
        <v/>
      </c>
      <c r="U40" s="420"/>
      <c r="V40" s="104">
        <v>1</v>
      </c>
      <c r="W40" s="104"/>
      <c r="X40" s="104"/>
      <c r="Y40" s="421"/>
      <c r="Z40" s="422"/>
      <c r="AA40" s="750" t="s">
        <v>620</v>
      </c>
      <c r="AB40" s="1"/>
    </row>
    <row r="41" spans="1:28" ht="19.95" customHeight="1" x14ac:dyDescent="0.25">
      <c r="A41" s="410" t="s">
        <v>359</v>
      </c>
      <c r="B41" s="411"/>
      <c r="C41" s="412"/>
      <c r="D41" s="101" t="s">
        <v>144</v>
      </c>
      <c r="E41" s="413"/>
      <c r="F41" s="102">
        <v>170</v>
      </c>
      <c r="G41" s="414" t="s">
        <v>61</v>
      </c>
      <c r="H41" s="98">
        <v>155</v>
      </c>
      <c r="I41" s="99">
        <v>2.2999999999999998</v>
      </c>
      <c r="J41" s="415">
        <f t="shared" si="6"/>
        <v>6.0604999999999992E-2</v>
      </c>
      <c r="K41" s="416"/>
      <c r="L41" s="103"/>
      <c r="M41" s="417"/>
      <c r="N41" s="418"/>
      <c r="O41" s="419" t="str">
        <f>IF(M41="","",PRODUCT(K41,N41,M41,U41:X41)/1000000)</f>
        <v/>
      </c>
      <c r="P41" s="102"/>
      <c r="Q41" s="96"/>
      <c r="R41" s="98"/>
      <c r="S41" s="99"/>
      <c r="T41" s="415" t="str">
        <f t="shared" si="8"/>
        <v/>
      </c>
      <c r="U41" s="420">
        <v>1</v>
      </c>
      <c r="V41" s="104"/>
      <c r="W41" s="104"/>
      <c r="X41" s="104"/>
      <c r="Y41" s="421"/>
      <c r="Z41" s="422"/>
      <c r="AA41" s="750" t="s">
        <v>621</v>
      </c>
      <c r="AB41" s="1"/>
    </row>
    <row r="42" spans="1:28" ht="19.95" customHeight="1" x14ac:dyDescent="0.25">
      <c r="A42" s="410" t="s">
        <v>360</v>
      </c>
      <c r="B42" s="411"/>
      <c r="C42" s="412"/>
      <c r="D42" s="101" t="s">
        <v>116</v>
      </c>
      <c r="E42" s="413"/>
      <c r="F42" s="102">
        <v>270</v>
      </c>
      <c r="G42" s="414" t="s">
        <v>61</v>
      </c>
      <c r="H42" s="98">
        <v>300</v>
      </c>
      <c r="I42" s="99">
        <v>2</v>
      </c>
      <c r="J42" s="415">
        <f t="shared" si="6"/>
        <v>0.16200000000000001</v>
      </c>
      <c r="K42" s="416"/>
      <c r="L42" s="103"/>
      <c r="M42" s="417"/>
      <c r="N42" s="418"/>
      <c r="O42" s="419" t="str">
        <f>IF(M42="","",PRODUCT(K42,N42,M42,U42:X42)/1000000)</f>
        <v/>
      </c>
      <c r="P42" s="102"/>
      <c r="Q42" s="96"/>
      <c r="R42" s="98"/>
      <c r="S42" s="99"/>
      <c r="T42" s="415" t="str">
        <f t="shared" si="8"/>
        <v/>
      </c>
      <c r="U42" s="420"/>
      <c r="V42" s="104">
        <v>1</v>
      </c>
      <c r="W42" s="104"/>
      <c r="X42" s="104"/>
      <c r="Y42" s="421" t="s">
        <v>454</v>
      </c>
      <c r="Z42" s="422"/>
      <c r="AA42" s="423"/>
      <c r="AB42" s="1"/>
    </row>
    <row r="43" spans="1:28" ht="19.95" customHeight="1" x14ac:dyDescent="0.25">
      <c r="A43" s="410" t="s">
        <v>360</v>
      </c>
      <c r="B43" s="411"/>
      <c r="C43" s="412"/>
      <c r="D43" s="101" t="s">
        <v>142</v>
      </c>
      <c r="E43" s="413"/>
      <c r="F43" s="102">
        <v>200</v>
      </c>
      <c r="G43" s="414" t="s">
        <v>61</v>
      </c>
      <c r="H43" s="98">
        <v>330</v>
      </c>
      <c r="I43" s="99">
        <v>2.5</v>
      </c>
      <c r="J43" s="415">
        <f t="shared" si="6"/>
        <v>0.16500000000000001</v>
      </c>
      <c r="K43" s="416"/>
      <c r="L43" s="103"/>
      <c r="M43" s="417"/>
      <c r="N43" s="418"/>
      <c r="O43" s="419" t="str">
        <f>IF(M43="","",PRODUCT(K43,N43,M43,U43:X43)/1000000)</f>
        <v/>
      </c>
      <c r="P43" s="102"/>
      <c r="Q43" s="96"/>
      <c r="R43" s="98"/>
      <c r="S43" s="99"/>
      <c r="T43" s="415" t="str">
        <f t="shared" si="8"/>
        <v/>
      </c>
      <c r="U43" s="420">
        <v>1</v>
      </c>
      <c r="V43" s="104"/>
      <c r="W43" s="104"/>
      <c r="X43" s="104"/>
      <c r="Y43" s="421" t="s">
        <v>458</v>
      </c>
      <c r="Z43" s="422"/>
      <c r="AA43" s="423"/>
      <c r="AB43" s="1"/>
    </row>
    <row r="44" spans="1:28" ht="19.95" customHeight="1" x14ac:dyDescent="0.25">
      <c r="A44" s="410" t="s">
        <v>360</v>
      </c>
      <c r="B44" s="411"/>
      <c r="C44" s="412"/>
      <c r="D44" s="101" t="s">
        <v>114</v>
      </c>
      <c r="E44" s="413"/>
      <c r="F44" s="102">
        <v>200</v>
      </c>
      <c r="G44" s="414" t="s">
        <v>61</v>
      </c>
      <c r="H44" s="98">
        <v>190</v>
      </c>
      <c r="I44" s="99">
        <v>6.5</v>
      </c>
      <c r="J44" s="415">
        <f t="shared" si="6"/>
        <v>0.247</v>
      </c>
      <c r="K44" s="416"/>
      <c r="L44" s="103"/>
      <c r="M44" s="417"/>
      <c r="N44" s="418"/>
      <c r="O44" s="419" t="str">
        <f>IF(M44="","",PRODUCT(K44,N44,M44,U44:X44)/1000000)</f>
        <v/>
      </c>
      <c r="P44" s="102"/>
      <c r="Q44" s="96"/>
      <c r="R44" s="98"/>
      <c r="S44" s="99"/>
      <c r="T44" s="415" t="str">
        <f t="shared" si="8"/>
        <v/>
      </c>
      <c r="U44" s="420"/>
      <c r="V44" s="104">
        <v>1</v>
      </c>
      <c r="W44" s="104"/>
      <c r="X44" s="104"/>
      <c r="Y44" s="421"/>
      <c r="Z44" s="422"/>
      <c r="AA44" s="423"/>
      <c r="AB44" s="1"/>
    </row>
    <row r="45" spans="1:28" ht="19.95" customHeight="1" x14ac:dyDescent="0.25">
      <c r="A45" s="410" t="s">
        <v>361</v>
      </c>
      <c r="B45" s="411"/>
      <c r="C45" s="412"/>
      <c r="D45" s="101" t="s">
        <v>146</v>
      </c>
      <c r="E45" s="413"/>
      <c r="F45" s="102">
        <v>200</v>
      </c>
      <c r="G45" s="414" t="s">
        <v>61</v>
      </c>
      <c r="H45" s="98">
        <v>200</v>
      </c>
      <c r="I45" s="99">
        <v>1.2</v>
      </c>
      <c r="J45" s="415">
        <f t="shared" ref="J45" si="10">IF(H45="","",PRODUCT(F45,I45,H45,U45:X45)/1000000)</f>
        <v>4.8000000000000001E-2</v>
      </c>
      <c r="K45" s="416"/>
      <c r="L45" s="103"/>
      <c r="M45" s="417"/>
      <c r="N45" s="418"/>
      <c r="O45" s="419" t="str">
        <f t="shared" ref="O45" si="11">IF(M45="","",PRODUCT(K45,N45,M45,U45:X45)/1000000)</f>
        <v/>
      </c>
      <c r="P45" s="102"/>
      <c r="Q45" s="96"/>
      <c r="R45" s="98"/>
      <c r="S45" s="99"/>
      <c r="T45" s="415" t="str">
        <f t="shared" ref="T45" si="12">IF(R45="","",PRODUCT(P45,S45,R45,U45:X45)/1000000)</f>
        <v/>
      </c>
      <c r="U45" s="420"/>
      <c r="V45" s="104">
        <v>1</v>
      </c>
      <c r="W45" s="104"/>
      <c r="X45" s="104"/>
      <c r="Y45" s="421"/>
      <c r="Z45" s="422"/>
      <c r="AA45" s="423"/>
      <c r="AB45" s="1"/>
    </row>
    <row r="46" spans="1:28" ht="19.95" customHeight="1" x14ac:dyDescent="0.25">
      <c r="A46" s="410" t="s">
        <v>361</v>
      </c>
      <c r="B46" s="411"/>
      <c r="C46" s="412"/>
      <c r="D46" s="101" t="s">
        <v>135</v>
      </c>
      <c r="E46" s="413"/>
      <c r="F46" s="102"/>
      <c r="G46" s="414"/>
      <c r="H46" s="98"/>
      <c r="I46" s="99"/>
      <c r="J46" s="415"/>
      <c r="K46" s="416"/>
      <c r="L46" s="103"/>
      <c r="M46" s="417"/>
      <c r="N46" s="418"/>
      <c r="O46" s="419" t="str">
        <f t="shared" ref="O46:O62" si="13">IF(M46="","",PRODUCT(K46,N46,M46,U46:X46)/1000000)</f>
        <v/>
      </c>
      <c r="P46" s="102">
        <v>180</v>
      </c>
      <c r="Q46" s="103" t="s">
        <v>61</v>
      </c>
      <c r="R46" s="98">
        <v>190</v>
      </c>
      <c r="S46" s="99">
        <v>2.8</v>
      </c>
      <c r="T46" s="415">
        <f t="shared" ref="T46:T62" si="14">IF(R46="","",PRODUCT(P46,S46,R46,U46:X46)/1000000)</f>
        <v>0.19151999999999997</v>
      </c>
      <c r="U46" s="420"/>
      <c r="V46" s="104"/>
      <c r="W46" s="104">
        <v>2</v>
      </c>
      <c r="X46" s="104"/>
      <c r="Y46" s="421"/>
      <c r="Z46" s="422"/>
      <c r="AA46" s="423"/>
      <c r="AB46" s="3"/>
    </row>
    <row r="47" spans="1:28" ht="19.95" customHeight="1" x14ac:dyDescent="0.25">
      <c r="A47" s="410" t="s">
        <v>362</v>
      </c>
      <c r="B47" s="411"/>
      <c r="C47" s="412"/>
      <c r="D47" s="101" t="s">
        <v>101</v>
      </c>
      <c r="E47" s="413"/>
      <c r="F47" s="102">
        <v>280</v>
      </c>
      <c r="G47" s="414" t="s">
        <v>61</v>
      </c>
      <c r="H47" s="98">
        <v>290</v>
      </c>
      <c r="I47" s="99">
        <v>6</v>
      </c>
      <c r="J47" s="415">
        <f>IF(H47="","",PRODUCT(F47,I47,H47,U47:X47)/1000000)</f>
        <v>0.48720000000000002</v>
      </c>
      <c r="K47" s="416"/>
      <c r="L47" s="103"/>
      <c r="M47" s="417"/>
      <c r="N47" s="418"/>
      <c r="O47" s="419" t="str">
        <f t="shared" si="13"/>
        <v/>
      </c>
      <c r="P47" s="102"/>
      <c r="Q47" s="96"/>
      <c r="R47" s="98"/>
      <c r="S47" s="99"/>
      <c r="T47" s="415" t="str">
        <f t="shared" si="14"/>
        <v/>
      </c>
      <c r="U47" s="420">
        <v>1</v>
      </c>
      <c r="V47" s="104"/>
      <c r="W47" s="104"/>
      <c r="X47" s="104"/>
      <c r="Y47" s="421" t="s">
        <v>452</v>
      </c>
      <c r="Z47" s="422"/>
      <c r="AA47" s="423"/>
      <c r="AB47" s="1"/>
    </row>
    <row r="48" spans="1:28" ht="30.6" customHeight="1" x14ac:dyDescent="0.25">
      <c r="A48" s="410" t="s">
        <v>362</v>
      </c>
      <c r="B48" s="411"/>
      <c r="C48" s="412"/>
      <c r="D48" s="101" t="s">
        <v>142</v>
      </c>
      <c r="E48" s="413"/>
      <c r="F48" s="102">
        <v>190</v>
      </c>
      <c r="G48" s="414" t="s">
        <v>61</v>
      </c>
      <c r="H48" s="98">
        <v>400</v>
      </c>
      <c r="I48" s="99">
        <v>5.3</v>
      </c>
      <c r="J48" s="415">
        <f>IF(H48="","",PRODUCT(F48,I48,H48,U48:X48)/1000000)</f>
        <v>0.40279999999999999</v>
      </c>
      <c r="K48" s="416"/>
      <c r="L48" s="103"/>
      <c r="M48" s="417"/>
      <c r="N48" s="418"/>
      <c r="O48" s="419" t="str">
        <f t="shared" si="13"/>
        <v/>
      </c>
      <c r="P48" s="102"/>
      <c r="Q48" s="96"/>
      <c r="R48" s="98"/>
      <c r="S48" s="99"/>
      <c r="T48" s="415" t="str">
        <f t="shared" si="14"/>
        <v/>
      </c>
      <c r="U48" s="420"/>
      <c r="V48" s="104">
        <v>1</v>
      </c>
      <c r="W48" s="104"/>
      <c r="X48" s="104"/>
      <c r="Y48" s="421"/>
      <c r="Z48" s="422"/>
      <c r="AA48" s="457" t="s">
        <v>438</v>
      </c>
      <c r="AB48" s="1"/>
    </row>
    <row r="49" spans="1:37" ht="19.95" customHeight="1" x14ac:dyDescent="0.25">
      <c r="A49" s="410" t="s">
        <v>362</v>
      </c>
      <c r="B49" s="411"/>
      <c r="C49" s="412"/>
      <c r="D49" s="101" t="s">
        <v>276</v>
      </c>
      <c r="E49" s="413"/>
      <c r="F49" s="102"/>
      <c r="G49" s="414"/>
      <c r="H49" s="98"/>
      <c r="I49" s="99"/>
      <c r="J49" s="415"/>
      <c r="K49" s="416">
        <v>155</v>
      </c>
      <c r="L49" s="103" t="s">
        <v>61</v>
      </c>
      <c r="M49" s="417">
        <v>225</v>
      </c>
      <c r="N49" s="418">
        <v>2.6</v>
      </c>
      <c r="O49" s="419">
        <f t="shared" si="13"/>
        <v>9.0675000000000006E-2</v>
      </c>
      <c r="P49" s="102"/>
      <c r="Q49" s="96"/>
      <c r="R49" s="98"/>
      <c r="S49" s="99"/>
      <c r="T49" s="415" t="str">
        <f t="shared" si="14"/>
        <v/>
      </c>
      <c r="U49" s="420"/>
      <c r="V49" s="104">
        <v>1</v>
      </c>
      <c r="W49" s="104"/>
      <c r="X49" s="104"/>
      <c r="Y49" s="421"/>
      <c r="Z49" s="422"/>
      <c r="AA49" s="423"/>
      <c r="AB49" s="1"/>
    </row>
    <row r="50" spans="1:37" ht="19.2" customHeight="1" x14ac:dyDescent="0.25">
      <c r="A50" s="410" t="s">
        <v>362</v>
      </c>
      <c r="B50" s="411"/>
      <c r="C50" s="412"/>
      <c r="D50" s="101" t="s">
        <v>410</v>
      </c>
      <c r="E50" s="413"/>
      <c r="F50" s="102">
        <v>200</v>
      </c>
      <c r="G50" s="414"/>
      <c r="H50" s="98">
        <v>200</v>
      </c>
      <c r="I50" s="99">
        <v>3</v>
      </c>
      <c r="J50" s="415"/>
      <c r="K50" s="416"/>
      <c r="L50" s="103"/>
      <c r="M50" s="417"/>
      <c r="N50" s="418"/>
      <c r="O50" s="419" t="str">
        <f t="shared" si="13"/>
        <v/>
      </c>
      <c r="P50" s="102"/>
      <c r="Q50" s="96"/>
      <c r="R50" s="98"/>
      <c r="S50" s="99"/>
      <c r="T50" s="415" t="str">
        <f t="shared" si="14"/>
        <v/>
      </c>
      <c r="U50" s="420"/>
      <c r="V50" s="104"/>
      <c r="W50" s="104"/>
      <c r="X50" s="104"/>
      <c r="Y50" s="421"/>
      <c r="Z50" s="422"/>
      <c r="AA50" s="457" t="s">
        <v>102</v>
      </c>
      <c r="AB50" s="1"/>
    </row>
    <row r="51" spans="1:37" ht="19.95" customHeight="1" x14ac:dyDescent="0.25">
      <c r="A51" s="410" t="s">
        <v>362</v>
      </c>
      <c r="B51" s="411"/>
      <c r="C51" s="412"/>
      <c r="D51" s="101" t="s">
        <v>114</v>
      </c>
      <c r="E51" s="413"/>
      <c r="F51" s="102">
        <v>190</v>
      </c>
      <c r="G51" s="414" t="s">
        <v>61</v>
      </c>
      <c r="H51" s="98">
        <v>200</v>
      </c>
      <c r="I51" s="99">
        <v>6</v>
      </c>
      <c r="J51" s="415">
        <f>IF(H51="","",PRODUCT(F51,I51,H51,U51:X51)/1000000)</f>
        <v>0.22800000000000001</v>
      </c>
      <c r="K51" s="416"/>
      <c r="L51" s="103"/>
      <c r="M51" s="417"/>
      <c r="N51" s="418"/>
      <c r="O51" s="419" t="str">
        <f t="shared" si="13"/>
        <v/>
      </c>
      <c r="P51" s="102"/>
      <c r="Q51" s="96"/>
      <c r="R51" s="98"/>
      <c r="S51" s="99"/>
      <c r="T51" s="415" t="str">
        <f t="shared" si="14"/>
        <v/>
      </c>
      <c r="U51" s="420">
        <v>1</v>
      </c>
      <c r="V51" s="104"/>
      <c r="W51" s="104"/>
      <c r="X51" s="104"/>
      <c r="Y51" s="421" t="s">
        <v>453</v>
      </c>
      <c r="Z51" s="422"/>
      <c r="AA51" s="423"/>
      <c r="AB51" s="1"/>
    </row>
    <row r="52" spans="1:37" ht="19.95" customHeight="1" x14ac:dyDescent="0.25">
      <c r="A52" s="410" t="s">
        <v>363</v>
      </c>
      <c r="B52" s="411"/>
      <c r="C52" s="412"/>
      <c r="D52" s="101" t="s">
        <v>114</v>
      </c>
      <c r="E52" s="413"/>
      <c r="F52" s="102"/>
      <c r="G52" s="414"/>
      <c r="H52" s="98"/>
      <c r="I52" s="99"/>
      <c r="J52" s="415"/>
      <c r="K52" s="416">
        <v>200</v>
      </c>
      <c r="L52" s="103" t="s">
        <v>61</v>
      </c>
      <c r="M52" s="417">
        <v>195</v>
      </c>
      <c r="N52" s="418">
        <v>2.5</v>
      </c>
      <c r="O52" s="419">
        <f t="shared" si="13"/>
        <v>9.7500000000000003E-2</v>
      </c>
      <c r="P52" s="102"/>
      <c r="Q52" s="96"/>
      <c r="R52" s="98"/>
      <c r="S52" s="99"/>
      <c r="T52" s="415" t="str">
        <f t="shared" si="14"/>
        <v/>
      </c>
      <c r="U52" s="420">
        <v>1</v>
      </c>
      <c r="V52" s="104"/>
      <c r="W52" s="104"/>
      <c r="X52" s="104"/>
      <c r="Y52" s="421" t="s">
        <v>453</v>
      </c>
      <c r="Z52" s="422"/>
      <c r="AA52" s="423"/>
      <c r="AB52" s="1"/>
    </row>
    <row r="53" spans="1:37" ht="19.95" customHeight="1" x14ac:dyDescent="0.25">
      <c r="A53" s="410" t="s">
        <v>363</v>
      </c>
      <c r="B53" s="411"/>
      <c r="C53" s="412"/>
      <c r="D53" s="101" t="s">
        <v>433</v>
      </c>
      <c r="E53" s="413"/>
      <c r="F53" s="102">
        <v>270</v>
      </c>
      <c r="G53" s="414" t="s">
        <v>61</v>
      </c>
      <c r="H53" s="98">
        <v>300</v>
      </c>
      <c r="I53" s="99">
        <v>5</v>
      </c>
      <c r="J53" s="415"/>
      <c r="K53" s="416"/>
      <c r="L53" s="103"/>
      <c r="M53" s="417"/>
      <c r="N53" s="418"/>
      <c r="O53" s="419" t="str">
        <f t="shared" si="13"/>
        <v/>
      </c>
      <c r="P53" s="102"/>
      <c r="Q53" s="96"/>
      <c r="R53" s="98"/>
      <c r="S53" s="99"/>
      <c r="T53" s="415" t="str">
        <f t="shared" si="14"/>
        <v/>
      </c>
      <c r="U53" s="420"/>
      <c r="V53" s="104"/>
      <c r="W53" s="104"/>
      <c r="X53" s="104"/>
      <c r="Y53" s="421"/>
      <c r="Z53" s="422"/>
      <c r="AA53" s="457" t="s">
        <v>102</v>
      </c>
      <c r="AB53" s="1"/>
    </row>
    <row r="54" spans="1:37" ht="19.95" customHeight="1" x14ac:dyDescent="0.25">
      <c r="A54" s="410" t="s">
        <v>457</v>
      </c>
      <c r="B54" s="411"/>
      <c r="C54" s="412"/>
      <c r="D54" s="101" t="s">
        <v>139</v>
      </c>
      <c r="E54" s="413"/>
      <c r="F54" s="102">
        <v>320</v>
      </c>
      <c r="G54" s="414" t="s">
        <v>61</v>
      </c>
      <c r="H54" s="98">
        <v>180</v>
      </c>
      <c r="I54" s="99">
        <v>2.5</v>
      </c>
      <c r="J54" s="415">
        <f>IF(H54="","",PRODUCT(F54,I54,H54,U54:X54)/1000000)</f>
        <v>0.14399999999999999</v>
      </c>
      <c r="K54" s="416"/>
      <c r="L54" s="103"/>
      <c r="M54" s="417"/>
      <c r="N54" s="418"/>
      <c r="O54" s="419" t="str">
        <f t="shared" si="13"/>
        <v/>
      </c>
      <c r="P54" s="102"/>
      <c r="Q54" s="96"/>
      <c r="R54" s="98"/>
      <c r="S54" s="99"/>
      <c r="T54" s="415" t="str">
        <f t="shared" si="14"/>
        <v/>
      </c>
      <c r="U54" s="420">
        <v>1</v>
      </c>
      <c r="V54" s="104"/>
      <c r="W54" s="104"/>
      <c r="X54" s="104"/>
      <c r="Y54" s="421" t="s">
        <v>456</v>
      </c>
      <c r="Z54" s="422"/>
      <c r="AA54" s="423"/>
    </row>
    <row r="55" spans="1:37" ht="19.95" customHeight="1" x14ac:dyDescent="0.25">
      <c r="A55" s="410" t="s">
        <v>364</v>
      </c>
      <c r="B55" s="411"/>
      <c r="C55" s="412"/>
      <c r="D55" s="101" t="s">
        <v>101</v>
      </c>
      <c r="E55" s="413"/>
      <c r="F55" s="102">
        <v>270</v>
      </c>
      <c r="G55" s="414" t="s">
        <v>61</v>
      </c>
      <c r="H55" s="98">
        <v>300</v>
      </c>
      <c r="I55" s="99">
        <v>4</v>
      </c>
      <c r="J55" s="415">
        <f>IF(H55="","",PRODUCT(F55,I55,H55,U55:X55)/1000000)</f>
        <v>0.32400000000000001</v>
      </c>
      <c r="K55" s="416"/>
      <c r="L55" s="103"/>
      <c r="M55" s="417"/>
      <c r="N55" s="418"/>
      <c r="O55" s="419" t="str">
        <f t="shared" si="13"/>
        <v/>
      </c>
      <c r="P55" s="102"/>
      <c r="Q55" s="96"/>
      <c r="R55" s="98"/>
      <c r="S55" s="99"/>
      <c r="T55" s="415" t="str">
        <f t="shared" si="14"/>
        <v/>
      </c>
      <c r="U55" s="420">
        <v>1</v>
      </c>
      <c r="V55" s="104"/>
      <c r="W55" s="104"/>
      <c r="X55" s="104"/>
      <c r="Y55" s="421" t="s">
        <v>452</v>
      </c>
      <c r="Z55" s="422"/>
      <c r="AA55" s="423"/>
    </row>
    <row r="56" spans="1:37" ht="19.95" customHeight="1" x14ac:dyDescent="0.25">
      <c r="A56" s="410" t="s">
        <v>364</v>
      </c>
      <c r="B56" s="411"/>
      <c r="C56" s="412"/>
      <c r="D56" s="101" t="s">
        <v>142</v>
      </c>
      <c r="E56" s="413"/>
      <c r="F56" s="102"/>
      <c r="G56" s="414"/>
      <c r="H56" s="98"/>
      <c r="I56" s="99"/>
      <c r="J56" s="415"/>
      <c r="K56" s="416">
        <v>195</v>
      </c>
      <c r="L56" s="103" t="s">
        <v>61</v>
      </c>
      <c r="M56" s="417">
        <v>310</v>
      </c>
      <c r="N56" s="418">
        <v>2.2999999999999998</v>
      </c>
      <c r="O56" s="419">
        <f t="shared" si="13"/>
        <v>0.13903499999999996</v>
      </c>
      <c r="P56" s="102"/>
      <c r="Q56" s="96"/>
      <c r="R56" s="98"/>
      <c r="S56" s="99"/>
      <c r="T56" s="415" t="str">
        <f t="shared" si="14"/>
        <v/>
      </c>
      <c r="U56" s="420">
        <v>1</v>
      </c>
      <c r="V56" s="104"/>
      <c r="W56" s="104"/>
      <c r="X56" s="104"/>
      <c r="Y56" s="421" t="s">
        <v>458</v>
      </c>
      <c r="Z56" s="422"/>
      <c r="AA56" s="423"/>
    </row>
    <row r="57" spans="1:37" ht="19.95" customHeight="1" x14ac:dyDescent="0.25">
      <c r="A57" s="410" t="s">
        <v>364</v>
      </c>
      <c r="B57" s="411"/>
      <c r="C57" s="412"/>
      <c r="D57" s="101" t="s">
        <v>114</v>
      </c>
      <c r="E57" s="413"/>
      <c r="F57" s="102"/>
      <c r="G57" s="414"/>
      <c r="H57" s="98"/>
      <c r="I57" s="99"/>
      <c r="J57" s="415"/>
      <c r="K57" s="416">
        <v>195</v>
      </c>
      <c r="L57" s="103" t="s">
        <v>61</v>
      </c>
      <c r="M57" s="417">
        <v>200</v>
      </c>
      <c r="N57" s="418">
        <v>2</v>
      </c>
      <c r="O57" s="419">
        <f t="shared" si="13"/>
        <v>7.8E-2</v>
      </c>
      <c r="P57" s="102"/>
      <c r="Q57" s="96"/>
      <c r="R57" s="98"/>
      <c r="S57" s="99"/>
      <c r="T57" s="415" t="str">
        <f t="shared" si="14"/>
        <v/>
      </c>
      <c r="U57" s="420">
        <v>1</v>
      </c>
      <c r="V57" s="104"/>
      <c r="W57" s="104"/>
      <c r="X57" s="104"/>
      <c r="Y57" s="421" t="s">
        <v>453</v>
      </c>
      <c r="Z57" s="422"/>
      <c r="AA57" s="423"/>
    </row>
    <row r="58" spans="1:37" ht="25.8" customHeight="1" x14ac:dyDescent="0.25">
      <c r="A58" s="410" t="s">
        <v>365</v>
      </c>
      <c r="B58" s="411"/>
      <c r="C58" s="412"/>
      <c r="D58" s="101" t="s">
        <v>144</v>
      </c>
      <c r="E58" s="413"/>
      <c r="F58" s="102">
        <v>55</v>
      </c>
      <c r="G58" s="414" t="s">
        <v>61</v>
      </c>
      <c r="H58" s="98">
        <v>160</v>
      </c>
      <c r="I58" s="99">
        <v>1</v>
      </c>
      <c r="J58" s="415">
        <f>IF(H58="","",PRODUCT(F58,I58,H58,U58:X58)/1000000)</f>
        <v>8.8000000000000005E-3</v>
      </c>
      <c r="K58" s="416"/>
      <c r="L58" s="103"/>
      <c r="M58" s="417"/>
      <c r="N58" s="418"/>
      <c r="O58" s="419" t="str">
        <f t="shared" si="13"/>
        <v/>
      </c>
      <c r="P58" s="102"/>
      <c r="Q58" s="96"/>
      <c r="R58" s="98"/>
      <c r="S58" s="99"/>
      <c r="T58" s="415" t="str">
        <f t="shared" si="14"/>
        <v/>
      </c>
      <c r="U58" s="420"/>
      <c r="V58" s="104"/>
      <c r="W58" s="104"/>
      <c r="X58" s="104">
        <v>1</v>
      </c>
      <c r="Y58" s="421" t="s">
        <v>455</v>
      </c>
      <c r="Z58" s="422"/>
      <c r="AA58" s="750" t="s">
        <v>368</v>
      </c>
    </row>
    <row r="59" spans="1:37" ht="19.95" customHeight="1" x14ac:dyDescent="0.25">
      <c r="A59" s="410" t="s">
        <v>366</v>
      </c>
      <c r="B59" s="411"/>
      <c r="C59" s="412"/>
      <c r="D59" s="101" t="s">
        <v>116</v>
      </c>
      <c r="E59" s="413"/>
      <c r="F59" s="102"/>
      <c r="G59" s="414"/>
      <c r="H59" s="98"/>
      <c r="I59" s="99"/>
      <c r="J59" s="415"/>
      <c r="K59" s="416">
        <v>200</v>
      </c>
      <c r="L59" s="103" t="s">
        <v>61</v>
      </c>
      <c r="M59" s="417">
        <v>300</v>
      </c>
      <c r="N59" s="418">
        <v>2</v>
      </c>
      <c r="O59" s="419">
        <f t="shared" si="13"/>
        <v>0.12</v>
      </c>
      <c r="P59" s="102"/>
      <c r="Q59" s="96"/>
      <c r="R59" s="98"/>
      <c r="S59" s="99"/>
      <c r="T59" s="415" t="str">
        <f t="shared" si="14"/>
        <v/>
      </c>
      <c r="U59" s="420"/>
      <c r="V59" s="104">
        <v>1</v>
      </c>
      <c r="W59" s="104"/>
      <c r="X59" s="104"/>
      <c r="Y59" s="421" t="s">
        <v>454</v>
      </c>
      <c r="Z59" s="422"/>
      <c r="AA59" s="750"/>
    </row>
    <row r="60" spans="1:37" ht="19.95" customHeight="1" x14ac:dyDescent="0.25">
      <c r="A60" s="410" t="s">
        <v>367</v>
      </c>
      <c r="B60" s="411"/>
      <c r="C60" s="412"/>
      <c r="D60" s="101" t="s">
        <v>116</v>
      </c>
      <c r="E60" s="413"/>
      <c r="F60" s="102"/>
      <c r="G60" s="414"/>
      <c r="H60" s="98"/>
      <c r="I60" s="99"/>
      <c r="J60" s="415"/>
      <c r="K60" s="416">
        <v>200</v>
      </c>
      <c r="L60" s="103" t="s">
        <v>61</v>
      </c>
      <c r="M60" s="417">
        <v>300</v>
      </c>
      <c r="N60" s="418">
        <v>2</v>
      </c>
      <c r="O60" s="419">
        <f t="shared" si="13"/>
        <v>0.12</v>
      </c>
      <c r="P60" s="102"/>
      <c r="Q60" s="96"/>
      <c r="R60" s="98"/>
      <c r="S60" s="99"/>
      <c r="T60" s="415" t="str">
        <f t="shared" si="14"/>
        <v/>
      </c>
      <c r="U60" s="420"/>
      <c r="V60" s="104">
        <v>1</v>
      </c>
      <c r="W60" s="104"/>
      <c r="X60" s="104"/>
      <c r="Y60" s="421" t="s">
        <v>454</v>
      </c>
      <c r="Z60" s="422"/>
      <c r="AA60" s="750"/>
    </row>
    <row r="61" spans="1:37" ht="19.95" customHeight="1" x14ac:dyDescent="0.25">
      <c r="A61" s="410" t="s">
        <v>365</v>
      </c>
      <c r="B61" s="411"/>
      <c r="C61" s="412"/>
      <c r="D61" s="101" t="s">
        <v>118</v>
      </c>
      <c r="E61" s="413"/>
      <c r="F61" s="102"/>
      <c r="G61" s="414"/>
      <c r="H61" s="98"/>
      <c r="I61" s="99"/>
      <c r="J61" s="415" t="str">
        <f>IF(H61="","",PRODUCT(F61,I61,H61,U61:X61)/1000000)</f>
        <v/>
      </c>
      <c r="K61" s="416"/>
      <c r="L61" s="103"/>
      <c r="M61" s="417"/>
      <c r="N61" s="418"/>
      <c r="O61" s="419" t="str">
        <f t="shared" si="13"/>
        <v/>
      </c>
      <c r="P61" s="102"/>
      <c r="Q61" s="96"/>
      <c r="R61" s="98"/>
      <c r="S61" s="99"/>
      <c r="T61" s="415" t="str">
        <f t="shared" si="14"/>
        <v/>
      </c>
      <c r="U61" s="420"/>
      <c r="V61" s="104"/>
      <c r="W61" s="104"/>
      <c r="X61" s="104"/>
      <c r="Y61" s="421"/>
      <c r="Z61" s="422"/>
      <c r="AA61" s="750" t="s">
        <v>269</v>
      </c>
    </row>
    <row r="62" spans="1:37" ht="19.95" customHeight="1" thickBot="1" x14ac:dyDescent="0.3">
      <c r="A62" s="410" t="s">
        <v>369</v>
      </c>
      <c r="B62" s="411"/>
      <c r="C62" s="412"/>
      <c r="D62" s="101" t="s">
        <v>101</v>
      </c>
      <c r="E62" s="413"/>
      <c r="F62" s="102">
        <v>275</v>
      </c>
      <c r="G62" s="414" t="s">
        <v>61</v>
      </c>
      <c r="H62" s="98">
        <v>320</v>
      </c>
      <c r="I62" s="99">
        <v>7</v>
      </c>
      <c r="J62" s="415">
        <f>IF(H62="","",PRODUCT(F62,I62,H62,U62:X62)/1000000)</f>
        <v>0.61599999999999999</v>
      </c>
      <c r="K62" s="416"/>
      <c r="L62" s="103"/>
      <c r="M62" s="417"/>
      <c r="N62" s="418"/>
      <c r="O62" s="419" t="str">
        <f t="shared" si="13"/>
        <v/>
      </c>
      <c r="P62" s="102"/>
      <c r="Q62" s="96"/>
      <c r="R62" s="98"/>
      <c r="S62" s="99"/>
      <c r="T62" s="415" t="str">
        <f t="shared" si="14"/>
        <v/>
      </c>
      <c r="U62" s="420">
        <v>1</v>
      </c>
      <c r="V62" s="104"/>
      <c r="W62" s="104"/>
      <c r="X62" s="104"/>
      <c r="Y62" s="421" t="s">
        <v>452</v>
      </c>
      <c r="Z62" s="422"/>
      <c r="AA62" s="423"/>
    </row>
    <row r="63" spans="1:37" ht="20.399999999999999" customHeight="1" thickBot="1" x14ac:dyDescent="0.3">
      <c r="A63" s="581" t="s">
        <v>584</v>
      </c>
      <c r="B63" s="582"/>
      <c r="C63" s="582"/>
      <c r="D63" s="582"/>
      <c r="E63" s="582"/>
      <c r="F63" s="582"/>
      <c r="G63" s="582"/>
      <c r="H63" s="582"/>
      <c r="I63" s="582"/>
      <c r="J63" s="582"/>
      <c r="K63" s="582"/>
      <c r="L63" s="582"/>
      <c r="M63" s="582"/>
      <c r="N63" s="582"/>
      <c r="O63" s="582"/>
      <c r="P63" s="582"/>
      <c r="Q63" s="582"/>
      <c r="R63" s="582"/>
      <c r="S63" s="582"/>
      <c r="T63" s="582"/>
      <c r="U63" s="582"/>
      <c r="V63" s="582"/>
      <c r="W63" s="582"/>
      <c r="X63" s="582"/>
      <c r="Y63" s="582"/>
      <c r="Z63" s="582"/>
      <c r="AA63" s="583"/>
      <c r="AB63" s="10"/>
      <c r="AC63"/>
      <c r="AD63"/>
      <c r="AE63"/>
      <c r="AF63"/>
      <c r="AG63"/>
      <c r="AH63"/>
      <c r="AI63"/>
      <c r="AJ63"/>
      <c r="AK63"/>
    </row>
    <row r="64" spans="1:37" ht="19.95" customHeight="1" x14ac:dyDescent="0.25">
      <c r="A64" s="410" t="s">
        <v>402</v>
      </c>
      <c r="B64" s="411"/>
      <c r="C64" s="412"/>
      <c r="D64" s="101" t="s">
        <v>115</v>
      </c>
      <c r="E64" s="413"/>
      <c r="F64" s="102">
        <v>140</v>
      </c>
      <c r="G64" s="414" t="s">
        <v>61</v>
      </c>
      <c r="H64" s="98">
        <v>160</v>
      </c>
      <c r="I64" s="99">
        <v>3.5</v>
      </c>
      <c r="J64" s="415">
        <f t="shared" ref="J64:J66" si="15">IF(H64="","",PRODUCT(F64,I64,H64,U64:X64)/1000000)</f>
        <v>0.62719999999999998</v>
      </c>
      <c r="K64" s="416"/>
      <c r="L64" s="103"/>
      <c r="M64" s="417"/>
      <c r="N64" s="418"/>
      <c r="O64" s="456"/>
      <c r="P64" s="102"/>
      <c r="Q64" s="96"/>
      <c r="R64" s="98"/>
      <c r="S64" s="99"/>
      <c r="T64" s="415" t="str">
        <f t="shared" ref="T64:T66" si="16">IF(R64="","",PRODUCT(P64,S64,R64,U64:X64)/1000000)</f>
        <v/>
      </c>
      <c r="U64" s="420"/>
      <c r="V64" s="104">
        <v>8</v>
      </c>
      <c r="W64" s="104"/>
      <c r="X64" s="104"/>
      <c r="Y64" s="421"/>
      <c r="Z64" s="422"/>
      <c r="AA64" s="423"/>
      <c r="AB64" s="1"/>
      <c r="AC64"/>
      <c r="AD64"/>
      <c r="AE64"/>
      <c r="AF64"/>
      <c r="AG64"/>
      <c r="AH64"/>
      <c r="AI64"/>
      <c r="AJ64"/>
      <c r="AK64"/>
    </row>
    <row r="65" spans="1:37" ht="32.4" customHeight="1" x14ac:dyDescent="0.25">
      <c r="A65" s="454" t="s">
        <v>568</v>
      </c>
      <c r="B65" s="411"/>
      <c r="C65" s="412"/>
      <c r="D65" s="101" t="s">
        <v>140</v>
      </c>
      <c r="E65" s="455" t="s">
        <v>241</v>
      </c>
      <c r="F65" s="102">
        <v>210</v>
      </c>
      <c r="G65" s="414" t="s">
        <v>61</v>
      </c>
      <c r="H65" s="98">
        <v>180</v>
      </c>
      <c r="I65" s="99">
        <v>2.5</v>
      </c>
      <c r="J65" s="415">
        <f t="shared" si="15"/>
        <v>9.4500000000000001E-2</v>
      </c>
      <c r="K65" s="416"/>
      <c r="L65" s="103"/>
      <c r="M65" s="417"/>
      <c r="N65" s="418"/>
      <c r="O65" s="456"/>
      <c r="P65" s="102"/>
      <c r="Q65" s="96"/>
      <c r="R65" s="98"/>
      <c r="S65" s="99"/>
      <c r="T65" s="415" t="str">
        <f t="shared" si="16"/>
        <v/>
      </c>
      <c r="U65" s="420"/>
      <c r="V65" s="104">
        <v>1</v>
      </c>
      <c r="W65" s="104"/>
      <c r="X65" s="104"/>
      <c r="Y65" s="421" t="s">
        <v>232</v>
      </c>
      <c r="Z65" s="422"/>
      <c r="AA65" s="750" t="s">
        <v>570</v>
      </c>
    </row>
    <row r="66" spans="1:37" ht="34.200000000000003" customHeight="1" x14ac:dyDescent="0.25">
      <c r="A66" s="454" t="s">
        <v>568</v>
      </c>
      <c r="B66" s="411"/>
      <c r="C66" s="412"/>
      <c r="D66" s="101" t="s">
        <v>141</v>
      </c>
      <c r="E66" s="455" t="s">
        <v>241</v>
      </c>
      <c r="F66" s="102">
        <v>210</v>
      </c>
      <c r="G66" s="414" t="s">
        <v>61</v>
      </c>
      <c r="H66" s="98">
        <v>180</v>
      </c>
      <c r="I66" s="99">
        <v>2.5</v>
      </c>
      <c r="J66" s="415">
        <f t="shared" si="15"/>
        <v>9.4500000000000001E-2</v>
      </c>
      <c r="K66" s="416"/>
      <c r="L66" s="103"/>
      <c r="M66" s="417"/>
      <c r="N66" s="418"/>
      <c r="O66" s="456"/>
      <c r="P66" s="102"/>
      <c r="Q66" s="96"/>
      <c r="R66" s="98"/>
      <c r="S66" s="99"/>
      <c r="T66" s="415" t="str">
        <f t="shared" si="16"/>
        <v/>
      </c>
      <c r="U66" s="420"/>
      <c r="V66" s="104">
        <v>1</v>
      </c>
      <c r="W66" s="104"/>
      <c r="X66" s="104"/>
      <c r="Y66" s="421" t="s">
        <v>232</v>
      </c>
      <c r="Z66" s="422"/>
      <c r="AA66" s="750" t="s">
        <v>570</v>
      </c>
    </row>
    <row r="67" spans="1:37" ht="19.95" customHeight="1" x14ac:dyDescent="0.25">
      <c r="A67" s="458" t="s">
        <v>569</v>
      </c>
      <c r="B67" s="411"/>
      <c r="C67" s="459"/>
      <c r="D67" s="101" t="s">
        <v>140</v>
      </c>
      <c r="E67" s="455" t="s">
        <v>241</v>
      </c>
      <c r="F67" s="102">
        <v>210</v>
      </c>
      <c r="G67" s="414" t="s">
        <v>61</v>
      </c>
      <c r="H67" s="98">
        <v>180</v>
      </c>
      <c r="I67" s="99">
        <v>5</v>
      </c>
      <c r="J67" s="415">
        <f>IF(H67="","",PRODUCT(F67,I67,H67,U67:X67)/1000000)</f>
        <v>0.189</v>
      </c>
      <c r="K67" s="416"/>
      <c r="L67" s="103"/>
      <c r="M67" s="417"/>
      <c r="N67" s="418"/>
      <c r="O67" s="456"/>
      <c r="P67" s="102"/>
      <c r="Q67" s="414"/>
      <c r="R67" s="98"/>
      <c r="S67" s="99"/>
      <c r="T67" s="415" t="str">
        <f>IF(R67="","",PRODUCT(P67,S67,R67,U67:X67)/1000000)</f>
        <v/>
      </c>
      <c r="U67" s="420"/>
      <c r="V67" s="104">
        <v>1</v>
      </c>
      <c r="W67" s="104"/>
      <c r="X67" s="104"/>
      <c r="Y67" s="421" t="s">
        <v>232</v>
      </c>
      <c r="Z67" s="460"/>
      <c r="AA67" s="750"/>
    </row>
    <row r="68" spans="1:37" ht="19.95" customHeight="1" x14ac:dyDescent="0.25">
      <c r="A68" s="458" t="s">
        <v>569</v>
      </c>
      <c r="B68" s="411"/>
      <c r="C68" s="459"/>
      <c r="D68" s="101" t="s">
        <v>141</v>
      </c>
      <c r="E68" s="455" t="s">
        <v>241</v>
      </c>
      <c r="F68" s="102">
        <v>210</v>
      </c>
      <c r="G68" s="414" t="s">
        <v>61</v>
      </c>
      <c r="H68" s="98">
        <v>180</v>
      </c>
      <c r="I68" s="99">
        <v>5</v>
      </c>
      <c r="J68" s="415">
        <f>IF(H68="","",PRODUCT(F68,I68,H68,U68:X68)/1000000)</f>
        <v>0.189</v>
      </c>
      <c r="K68" s="416"/>
      <c r="L68" s="103"/>
      <c r="M68" s="417"/>
      <c r="N68" s="418"/>
      <c r="O68" s="456"/>
      <c r="P68" s="102"/>
      <c r="Q68" s="414"/>
      <c r="R68" s="98"/>
      <c r="S68" s="99"/>
      <c r="T68" s="415" t="str">
        <f>IF(R68="","",PRODUCT(P68,S68,R68,U68:X68)/1000000)</f>
        <v/>
      </c>
      <c r="U68" s="420"/>
      <c r="V68" s="104">
        <v>1</v>
      </c>
      <c r="W68" s="104"/>
      <c r="X68" s="104"/>
      <c r="Y68" s="421" t="s">
        <v>232</v>
      </c>
      <c r="Z68" s="460"/>
      <c r="AA68" s="750"/>
    </row>
    <row r="69" spans="1:37" ht="31.8" customHeight="1" x14ac:dyDescent="0.25">
      <c r="A69" s="454" t="s">
        <v>283</v>
      </c>
      <c r="B69" s="411"/>
      <c r="C69" s="412"/>
      <c r="D69" s="101" t="s">
        <v>140</v>
      </c>
      <c r="E69" s="455" t="s">
        <v>241</v>
      </c>
      <c r="F69" s="102">
        <v>210</v>
      </c>
      <c r="G69" s="414" t="s">
        <v>61</v>
      </c>
      <c r="H69" s="98">
        <v>180</v>
      </c>
      <c r="I69" s="99">
        <v>6</v>
      </c>
      <c r="J69" s="415">
        <f t="shared" ref="J69:J70" si="17">IF(H69="","",PRODUCT(F69,I69,H69,U69:X69)/1000000)</f>
        <v>0.2268</v>
      </c>
      <c r="K69" s="416"/>
      <c r="L69" s="103"/>
      <c r="M69" s="417"/>
      <c r="N69" s="418"/>
      <c r="O69" s="456"/>
      <c r="P69" s="102"/>
      <c r="Q69" s="96"/>
      <c r="R69" s="98"/>
      <c r="S69" s="99"/>
      <c r="T69" s="415" t="str">
        <f t="shared" ref="T69:T70" si="18">IF(R69="","",PRODUCT(P69,S69,R69,U69:X69)/1000000)</f>
        <v/>
      </c>
      <c r="U69" s="420"/>
      <c r="V69" s="104">
        <v>1</v>
      </c>
      <c r="W69" s="104"/>
      <c r="X69" s="104"/>
      <c r="Y69" s="421" t="s">
        <v>232</v>
      </c>
      <c r="Z69" s="422"/>
      <c r="AA69" s="750" t="s">
        <v>409</v>
      </c>
    </row>
    <row r="70" spans="1:37" ht="36.6" customHeight="1" x14ac:dyDescent="0.25">
      <c r="A70" s="454" t="s">
        <v>403</v>
      </c>
      <c r="B70" s="411"/>
      <c r="C70" s="412"/>
      <c r="D70" s="101" t="s">
        <v>141</v>
      </c>
      <c r="E70" s="455" t="s">
        <v>241</v>
      </c>
      <c r="F70" s="102">
        <v>210</v>
      </c>
      <c r="G70" s="414" t="s">
        <v>61</v>
      </c>
      <c r="H70" s="98">
        <v>180</v>
      </c>
      <c r="I70" s="99">
        <v>6</v>
      </c>
      <c r="J70" s="415">
        <f t="shared" si="17"/>
        <v>0.2268</v>
      </c>
      <c r="K70" s="416"/>
      <c r="L70" s="103"/>
      <c r="M70" s="417"/>
      <c r="N70" s="418"/>
      <c r="O70" s="456"/>
      <c r="P70" s="102"/>
      <c r="Q70" s="96"/>
      <c r="R70" s="98"/>
      <c r="S70" s="99"/>
      <c r="T70" s="415" t="str">
        <f t="shared" si="18"/>
        <v/>
      </c>
      <c r="U70" s="420"/>
      <c r="V70" s="104">
        <v>1</v>
      </c>
      <c r="W70" s="104"/>
      <c r="X70" s="104"/>
      <c r="Y70" s="421" t="s">
        <v>232</v>
      </c>
      <c r="Z70" s="422"/>
      <c r="AA70" s="750" t="s">
        <v>409</v>
      </c>
    </row>
    <row r="71" spans="1:37" ht="24" customHeight="1" x14ac:dyDescent="0.25">
      <c r="A71" s="454" t="s">
        <v>286</v>
      </c>
      <c r="B71" s="411"/>
      <c r="C71" s="412"/>
      <c r="D71" s="101" t="s">
        <v>140</v>
      </c>
      <c r="E71" s="455" t="s">
        <v>241</v>
      </c>
      <c r="F71" s="102">
        <v>210</v>
      </c>
      <c r="G71" s="414" t="s">
        <v>61</v>
      </c>
      <c r="H71" s="98">
        <v>180</v>
      </c>
      <c r="I71" s="99">
        <v>6</v>
      </c>
      <c r="J71" s="415">
        <f t="shared" ref="J71:J72" si="19">IF(H71="","",PRODUCT(F71,I71,H71,U71:X71)/1000000)</f>
        <v>0.2268</v>
      </c>
      <c r="K71" s="416"/>
      <c r="L71" s="103"/>
      <c r="M71" s="417"/>
      <c r="N71" s="418"/>
      <c r="O71" s="456"/>
      <c r="P71" s="102"/>
      <c r="Q71" s="96"/>
      <c r="R71" s="98"/>
      <c r="S71" s="99"/>
      <c r="T71" s="415" t="str">
        <f t="shared" ref="T71:T72" si="20">IF(R71="","",PRODUCT(P71,S71,R71,U71:X71)/1000000)</f>
        <v/>
      </c>
      <c r="U71" s="420"/>
      <c r="V71" s="104">
        <v>1</v>
      </c>
      <c r="W71" s="104"/>
      <c r="X71" s="104"/>
      <c r="Y71" s="421" t="s">
        <v>232</v>
      </c>
      <c r="Z71" s="422"/>
      <c r="AA71" s="423"/>
    </row>
    <row r="72" spans="1:37" ht="25.8" customHeight="1" x14ac:dyDescent="0.25">
      <c r="A72" s="454" t="s">
        <v>404</v>
      </c>
      <c r="B72" s="411"/>
      <c r="C72" s="412"/>
      <c r="D72" s="101" t="s">
        <v>141</v>
      </c>
      <c r="E72" s="455" t="s">
        <v>241</v>
      </c>
      <c r="F72" s="102">
        <v>210</v>
      </c>
      <c r="G72" s="414" t="s">
        <v>61</v>
      </c>
      <c r="H72" s="98">
        <v>180</v>
      </c>
      <c r="I72" s="99">
        <v>4</v>
      </c>
      <c r="J72" s="415">
        <f t="shared" si="19"/>
        <v>0.1512</v>
      </c>
      <c r="K72" s="416"/>
      <c r="L72" s="103"/>
      <c r="M72" s="417"/>
      <c r="N72" s="418"/>
      <c r="O72" s="456"/>
      <c r="P72" s="102"/>
      <c r="Q72" s="96"/>
      <c r="R72" s="98"/>
      <c r="S72" s="99"/>
      <c r="T72" s="415" t="str">
        <f t="shared" si="20"/>
        <v/>
      </c>
      <c r="U72" s="420"/>
      <c r="V72" s="104">
        <v>1</v>
      </c>
      <c r="W72" s="104"/>
      <c r="X72" s="104"/>
      <c r="Y72" s="421" t="s">
        <v>232</v>
      </c>
      <c r="Z72" s="422"/>
      <c r="AA72" s="423"/>
    </row>
    <row r="73" spans="1:37" ht="20.399999999999999" customHeight="1" x14ac:dyDescent="0.25">
      <c r="A73" s="454" t="s">
        <v>405</v>
      </c>
      <c r="B73" s="411"/>
      <c r="C73" s="412"/>
      <c r="D73" s="101" t="s">
        <v>140</v>
      </c>
      <c r="E73" s="455" t="s">
        <v>241</v>
      </c>
      <c r="F73" s="102">
        <v>210</v>
      </c>
      <c r="G73" s="414" t="s">
        <v>61</v>
      </c>
      <c r="H73" s="98">
        <v>180</v>
      </c>
      <c r="I73" s="99">
        <v>6</v>
      </c>
      <c r="J73" s="415">
        <f t="shared" ref="J73:J74" si="21">IF(H73="","",PRODUCT(F73,I73,H73,U73:X73)/1000000)</f>
        <v>0.2268</v>
      </c>
      <c r="K73" s="416"/>
      <c r="L73" s="103"/>
      <c r="M73" s="417"/>
      <c r="N73" s="418"/>
      <c r="O73" s="456"/>
      <c r="P73" s="102"/>
      <c r="Q73" s="96"/>
      <c r="R73" s="98"/>
      <c r="S73" s="99"/>
      <c r="T73" s="415" t="str">
        <f t="shared" ref="T73:T74" si="22">IF(R73="","",PRODUCT(P73,S73,R73,U73:X73)/1000000)</f>
        <v/>
      </c>
      <c r="U73" s="420"/>
      <c r="V73" s="104">
        <v>1</v>
      </c>
      <c r="W73" s="104"/>
      <c r="X73" s="104"/>
      <c r="Y73" s="421" t="s">
        <v>232</v>
      </c>
      <c r="Z73" s="422"/>
      <c r="AA73" s="423"/>
    </row>
    <row r="74" spans="1:37" ht="20.399999999999999" customHeight="1" x14ac:dyDescent="0.25">
      <c r="A74" s="454" t="s">
        <v>405</v>
      </c>
      <c r="B74" s="411"/>
      <c r="C74" s="412"/>
      <c r="D74" s="101" t="s">
        <v>141</v>
      </c>
      <c r="E74" s="455" t="s">
        <v>241</v>
      </c>
      <c r="F74" s="102">
        <v>210</v>
      </c>
      <c r="G74" s="414" t="s">
        <v>61</v>
      </c>
      <c r="H74" s="98">
        <v>180</v>
      </c>
      <c r="I74" s="99">
        <v>5.2</v>
      </c>
      <c r="J74" s="415">
        <f t="shared" si="21"/>
        <v>0.19656000000000001</v>
      </c>
      <c r="K74" s="416"/>
      <c r="L74" s="103"/>
      <c r="M74" s="417"/>
      <c r="N74" s="418"/>
      <c r="O74" s="456"/>
      <c r="P74" s="102"/>
      <c r="Q74" s="96"/>
      <c r="R74" s="98"/>
      <c r="S74" s="99"/>
      <c r="T74" s="415" t="str">
        <f t="shared" si="22"/>
        <v/>
      </c>
      <c r="U74" s="420"/>
      <c r="V74" s="104">
        <v>1</v>
      </c>
      <c r="W74" s="104"/>
      <c r="X74" s="104"/>
      <c r="Y74" s="421" t="s">
        <v>232</v>
      </c>
      <c r="Z74" s="422"/>
      <c r="AA74" s="423"/>
    </row>
    <row r="75" spans="1:37" ht="19.95" customHeight="1" x14ac:dyDescent="0.25">
      <c r="A75" s="410" t="s">
        <v>449</v>
      </c>
      <c r="B75" s="411"/>
      <c r="C75" s="412"/>
      <c r="D75" s="101" t="s">
        <v>115</v>
      </c>
      <c r="E75" s="413"/>
      <c r="F75" s="102">
        <v>140</v>
      </c>
      <c r="G75" s="414" t="s">
        <v>61</v>
      </c>
      <c r="H75" s="98">
        <v>160</v>
      </c>
      <c r="I75" s="99">
        <v>3.5</v>
      </c>
      <c r="J75" s="415">
        <f t="shared" ref="J75" si="23">IF(H75="","",PRODUCT(F75,I75,H75,U75:X75)/1000000)</f>
        <v>0.94079999999999997</v>
      </c>
      <c r="K75" s="416"/>
      <c r="L75" s="103"/>
      <c r="M75" s="417"/>
      <c r="N75" s="418"/>
      <c r="O75" s="456"/>
      <c r="P75" s="102"/>
      <c r="Q75" s="96"/>
      <c r="R75" s="98"/>
      <c r="S75" s="99"/>
      <c r="T75" s="415" t="str">
        <f t="shared" ref="T75" si="24">IF(R75="","",PRODUCT(P75,S75,R75,U75:X75)/1000000)</f>
        <v/>
      </c>
      <c r="U75" s="420"/>
      <c r="V75" s="104">
        <v>12</v>
      </c>
      <c r="W75" s="104"/>
      <c r="X75" s="104"/>
      <c r="Y75" s="421"/>
      <c r="Z75" s="422"/>
      <c r="AA75" s="423"/>
      <c r="AB75" s="1"/>
      <c r="AC75"/>
      <c r="AD75"/>
      <c r="AE75"/>
      <c r="AF75"/>
      <c r="AG75"/>
      <c r="AH75"/>
      <c r="AI75"/>
      <c r="AJ75"/>
      <c r="AK75"/>
    </row>
    <row r="76" spans="1:37" ht="19.95" customHeight="1" x14ac:dyDescent="0.25">
      <c r="A76" s="410" t="s">
        <v>117</v>
      </c>
      <c r="B76" s="411"/>
      <c r="C76" s="412"/>
      <c r="D76" s="101" t="s">
        <v>101</v>
      </c>
      <c r="E76" s="413"/>
      <c r="F76" s="102">
        <v>270</v>
      </c>
      <c r="G76" s="414" t="s">
        <v>61</v>
      </c>
      <c r="H76" s="98">
        <v>305</v>
      </c>
      <c r="I76" s="99">
        <v>3.5</v>
      </c>
      <c r="J76" s="415">
        <f>IF(H76="","",PRODUCT(F76,I76,H76,U76:X76)/1000000)</f>
        <v>0.28822500000000001</v>
      </c>
      <c r="K76" s="416"/>
      <c r="L76" s="103"/>
      <c r="M76" s="417"/>
      <c r="N76" s="418"/>
      <c r="O76" s="419" t="str">
        <f t="shared" ref="O76:O119" si="25">IF(M76="","",PRODUCT(K76,N76,M76,U76:X76)/1000000)</f>
        <v/>
      </c>
      <c r="P76" s="102"/>
      <c r="Q76" s="96"/>
      <c r="R76" s="98"/>
      <c r="S76" s="99"/>
      <c r="T76" s="415" t="str">
        <f t="shared" ref="T76:T139" si="26">IF(R76="","",PRODUCT(P76,S76,R76,U76:X76)/1000000)</f>
        <v/>
      </c>
      <c r="U76" s="420">
        <v>1</v>
      </c>
      <c r="V76" s="104"/>
      <c r="W76" s="104"/>
      <c r="X76" s="104"/>
      <c r="Y76" s="421" t="s">
        <v>452</v>
      </c>
      <c r="Z76" s="422"/>
      <c r="AA76" s="423"/>
    </row>
    <row r="77" spans="1:37" ht="19.95" customHeight="1" x14ac:dyDescent="0.25">
      <c r="A77" s="410" t="s">
        <v>263</v>
      </c>
      <c r="B77" s="411"/>
      <c r="C77" s="412"/>
      <c r="D77" s="101" t="s">
        <v>410</v>
      </c>
      <c r="E77" s="413"/>
      <c r="F77" s="102">
        <v>200</v>
      </c>
      <c r="G77" s="414" t="s">
        <v>61</v>
      </c>
      <c r="H77" s="98">
        <v>200</v>
      </c>
      <c r="I77" s="99">
        <v>3</v>
      </c>
      <c r="J77" s="415"/>
      <c r="K77" s="416"/>
      <c r="L77" s="103"/>
      <c r="M77" s="417"/>
      <c r="N77" s="418"/>
      <c r="O77" s="419" t="str">
        <f t="shared" ref="O77" si="27">IF(M77="","",PRODUCT(K77,N77,M77,U77:X77)/1000000)</f>
        <v/>
      </c>
      <c r="P77" s="102"/>
      <c r="Q77" s="96"/>
      <c r="R77" s="98"/>
      <c r="S77" s="99"/>
      <c r="T77" s="415" t="str">
        <f t="shared" ref="T77" si="28">IF(R77="","",PRODUCT(P77,S77,R77,U77:X77)/1000000)</f>
        <v/>
      </c>
      <c r="U77" s="420"/>
      <c r="V77" s="104"/>
      <c r="W77" s="104"/>
      <c r="X77" s="104"/>
      <c r="Y77" s="421"/>
      <c r="Z77" s="422"/>
      <c r="AA77" s="457" t="s">
        <v>102</v>
      </c>
    </row>
    <row r="78" spans="1:37" ht="19.8" customHeight="1" x14ac:dyDescent="0.25">
      <c r="A78" s="410" t="s">
        <v>263</v>
      </c>
      <c r="B78" s="411"/>
      <c r="C78" s="412"/>
      <c r="D78" s="101" t="s">
        <v>116</v>
      </c>
      <c r="E78" s="413"/>
      <c r="F78" s="102"/>
      <c r="G78" s="414"/>
      <c r="H78" s="98"/>
      <c r="I78" s="99"/>
      <c r="J78" s="415"/>
      <c r="K78" s="416">
        <v>265</v>
      </c>
      <c r="L78" s="103" t="s">
        <v>61</v>
      </c>
      <c r="M78" s="417">
        <v>255</v>
      </c>
      <c r="N78" s="418">
        <v>2.5</v>
      </c>
      <c r="O78" s="419">
        <f t="shared" ref="O78:O79" si="29">IF(M78="","",PRODUCT(K78,N78,M78,U78:X78)/1000000)</f>
        <v>0.16893749999999999</v>
      </c>
      <c r="P78" s="102"/>
      <c r="Q78" s="96"/>
      <c r="R78" s="98"/>
      <c r="S78" s="99"/>
      <c r="T78" s="415" t="str">
        <f t="shared" si="26"/>
        <v/>
      </c>
      <c r="U78" s="420"/>
      <c r="V78" s="104">
        <v>1</v>
      </c>
      <c r="W78" s="104"/>
      <c r="X78" s="104"/>
      <c r="Y78" s="421"/>
      <c r="Z78" s="422"/>
      <c r="AA78" s="423"/>
    </row>
    <row r="79" spans="1:37" ht="19.95" customHeight="1" x14ac:dyDescent="0.25">
      <c r="A79" s="410" t="s">
        <v>264</v>
      </c>
      <c r="B79" s="411"/>
      <c r="C79" s="412"/>
      <c r="D79" s="101" t="s">
        <v>116</v>
      </c>
      <c r="E79" s="413"/>
      <c r="F79" s="102"/>
      <c r="G79" s="414"/>
      <c r="H79" s="98"/>
      <c r="I79" s="99"/>
      <c r="J79" s="415"/>
      <c r="K79" s="416">
        <v>265</v>
      </c>
      <c r="L79" s="103" t="s">
        <v>61</v>
      </c>
      <c r="M79" s="417">
        <v>255</v>
      </c>
      <c r="N79" s="418">
        <v>2.5</v>
      </c>
      <c r="O79" s="419">
        <f t="shared" si="29"/>
        <v>0.16893749999999999</v>
      </c>
      <c r="P79" s="102"/>
      <c r="Q79" s="96"/>
      <c r="R79" s="98"/>
      <c r="S79" s="99"/>
      <c r="T79" s="415" t="str">
        <f t="shared" si="26"/>
        <v/>
      </c>
      <c r="U79" s="420"/>
      <c r="V79" s="104">
        <v>1</v>
      </c>
      <c r="W79" s="104"/>
      <c r="X79" s="104"/>
      <c r="Y79" s="421"/>
      <c r="Z79" s="422"/>
      <c r="AA79" s="423"/>
    </row>
    <row r="80" spans="1:37" ht="19.95" customHeight="1" x14ac:dyDescent="0.25">
      <c r="A80" s="410" t="s">
        <v>262</v>
      </c>
      <c r="B80" s="411"/>
      <c r="C80" s="412"/>
      <c r="D80" s="101" t="s">
        <v>116</v>
      </c>
      <c r="E80" s="413"/>
      <c r="F80" s="102"/>
      <c r="G80" s="414"/>
      <c r="H80" s="98"/>
      <c r="I80" s="99"/>
      <c r="J80" s="415"/>
      <c r="K80" s="416">
        <v>265</v>
      </c>
      <c r="L80" s="103" t="s">
        <v>61</v>
      </c>
      <c r="M80" s="417">
        <v>255</v>
      </c>
      <c r="N80" s="418">
        <v>1.3</v>
      </c>
      <c r="O80" s="419">
        <f>IF(M80="","",PRODUCT(K80,N80,M80,U80:X80)/1000000)</f>
        <v>8.7847499999999995E-2</v>
      </c>
      <c r="P80" s="102"/>
      <c r="Q80" s="96"/>
      <c r="R80" s="98"/>
      <c r="S80" s="99"/>
      <c r="T80" s="415" t="str">
        <f>IF(R80="","",PRODUCT(P80,S80,R80,U80:X80)/1000000)</f>
        <v/>
      </c>
      <c r="U80" s="420"/>
      <c r="V80" s="104">
        <v>1</v>
      </c>
      <c r="W80" s="104"/>
      <c r="X80" s="104"/>
      <c r="Y80" s="421" t="s">
        <v>454</v>
      </c>
      <c r="Z80" s="422"/>
      <c r="AA80" s="423"/>
    </row>
    <row r="81" spans="1:27" ht="19.95" customHeight="1" x14ac:dyDescent="0.25">
      <c r="A81" s="410" t="s">
        <v>265</v>
      </c>
      <c r="B81" s="411"/>
      <c r="C81" s="412"/>
      <c r="D81" s="101" t="s">
        <v>101</v>
      </c>
      <c r="E81" s="413"/>
      <c r="F81" s="102"/>
      <c r="G81" s="414"/>
      <c r="H81" s="98"/>
      <c r="I81" s="99"/>
      <c r="J81" s="415"/>
      <c r="K81" s="416">
        <v>290</v>
      </c>
      <c r="L81" s="103" t="s">
        <v>61</v>
      </c>
      <c r="M81" s="417">
        <v>305</v>
      </c>
      <c r="N81" s="418">
        <v>4</v>
      </c>
      <c r="O81" s="419">
        <f t="shared" si="25"/>
        <v>0.3538</v>
      </c>
      <c r="P81" s="102"/>
      <c r="Q81" s="96"/>
      <c r="R81" s="98"/>
      <c r="S81" s="99"/>
      <c r="T81" s="415" t="str">
        <f t="shared" si="26"/>
        <v/>
      </c>
      <c r="U81" s="420">
        <v>1</v>
      </c>
      <c r="V81" s="104"/>
      <c r="W81" s="104"/>
      <c r="X81" s="104"/>
      <c r="Y81" s="421" t="s">
        <v>452</v>
      </c>
      <c r="Z81" s="422"/>
      <c r="AA81" s="423"/>
    </row>
    <row r="82" spans="1:27" ht="19.95" customHeight="1" x14ac:dyDescent="0.25">
      <c r="A82" s="410" t="s">
        <v>265</v>
      </c>
      <c r="B82" s="411"/>
      <c r="C82" s="412"/>
      <c r="D82" s="101" t="s">
        <v>114</v>
      </c>
      <c r="E82" s="413"/>
      <c r="F82" s="102"/>
      <c r="G82" s="414"/>
      <c r="H82" s="98"/>
      <c r="I82" s="99"/>
      <c r="J82" s="415"/>
      <c r="K82" s="416">
        <v>190</v>
      </c>
      <c r="L82" s="103" t="s">
        <v>61</v>
      </c>
      <c r="M82" s="417">
        <v>185</v>
      </c>
      <c r="N82" s="418">
        <v>2</v>
      </c>
      <c r="O82" s="419">
        <f t="shared" si="25"/>
        <v>7.0300000000000001E-2</v>
      </c>
      <c r="P82" s="102"/>
      <c r="Q82" s="96"/>
      <c r="R82" s="98"/>
      <c r="S82" s="99"/>
      <c r="T82" s="415" t="str">
        <f t="shared" si="26"/>
        <v/>
      </c>
      <c r="U82" s="420">
        <v>1</v>
      </c>
      <c r="V82" s="104"/>
      <c r="W82" s="104"/>
      <c r="X82" s="104"/>
      <c r="Y82" s="421" t="s">
        <v>453</v>
      </c>
      <c r="Z82" s="422"/>
      <c r="AA82" s="423"/>
    </row>
    <row r="83" spans="1:27" ht="19.95" customHeight="1" x14ac:dyDescent="0.25">
      <c r="A83" s="410" t="s">
        <v>266</v>
      </c>
      <c r="B83" s="411"/>
      <c r="C83" s="412"/>
      <c r="D83" s="101" t="s">
        <v>116</v>
      </c>
      <c r="E83" s="413"/>
      <c r="F83" s="102">
        <v>240</v>
      </c>
      <c r="G83" s="414" t="s">
        <v>61</v>
      </c>
      <c r="H83" s="98">
        <v>240</v>
      </c>
      <c r="I83" s="99">
        <v>2.2999999999999998</v>
      </c>
      <c r="J83" s="415">
        <f t="shared" ref="J83:J191" si="30">IF(H83="","",PRODUCT(F83,I83,H83,U83:X83)/1000000)</f>
        <v>0.13247999999999999</v>
      </c>
      <c r="K83" s="416"/>
      <c r="L83" s="103"/>
      <c r="M83" s="417"/>
      <c r="N83" s="418"/>
      <c r="O83" s="419" t="str">
        <f t="shared" si="25"/>
        <v/>
      </c>
      <c r="P83" s="102"/>
      <c r="Q83" s="96"/>
      <c r="R83" s="98"/>
      <c r="S83" s="99"/>
      <c r="T83" s="415" t="str">
        <f t="shared" si="26"/>
        <v/>
      </c>
      <c r="U83" s="420"/>
      <c r="V83" s="104">
        <v>1</v>
      </c>
      <c r="W83" s="104"/>
      <c r="X83" s="104"/>
      <c r="Y83" s="421" t="s">
        <v>454</v>
      </c>
      <c r="Z83" s="422"/>
      <c r="AA83" s="423"/>
    </row>
    <row r="84" spans="1:27" ht="19.95" customHeight="1" x14ac:dyDescent="0.25">
      <c r="A84" s="410" t="s">
        <v>268</v>
      </c>
      <c r="B84" s="411"/>
      <c r="C84" s="412"/>
      <c r="D84" s="101" t="s">
        <v>139</v>
      </c>
      <c r="E84" s="413"/>
      <c r="F84" s="102">
        <v>235</v>
      </c>
      <c r="G84" s="414" t="s">
        <v>61</v>
      </c>
      <c r="H84" s="98">
        <v>200</v>
      </c>
      <c r="I84" s="99">
        <v>2.5</v>
      </c>
      <c r="J84" s="415">
        <f t="shared" si="30"/>
        <v>0.11749999999999999</v>
      </c>
      <c r="K84" s="416"/>
      <c r="L84" s="103"/>
      <c r="M84" s="417"/>
      <c r="N84" s="418"/>
      <c r="O84" s="419" t="str">
        <f t="shared" si="25"/>
        <v/>
      </c>
      <c r="P84" s="102"/>
      <c r="Q84" s="96"/>
      <c r="R84" s="98"/>
      <c r="S84" s="99"/>
      <c r="T84" s="415" t="str">
        <f t="shared" si="26"/>
        <v/>
      </c>
      <c r="U84" s="420"/>
      <c r="V84" s="104">
        <v>1</v>
      </c>
      <c r="W84" s="104"/>
      <c r="X84" s="104"/>
      <c r="Y84" s="421"/>
      <c r="Z84" s="422"/>
      <c r="AA84" s="423"/>
    </row>
    <row r="85" spans="1:27" ht="19.95" customHeight="1" x14ac:dyDescent="0.25">
      <c r="A85" s="410" t="s">
        <v>266</v>
      </c>
      <c r="B85" s="411"/>
      <c r="C85" s="412"/>
      <c r="D85" s="101" t="s">
        <v>114</v>
      </c>
      <c r="E85" s="413"/>
      <c r="F85" s="102">
        <v>200</v>
      </c>
      <c r="G85" s="414" t="s">
        <v>61</v>
      </c>
      <c r="H85" s="98">
        <v>195</v>
      </c>
      <c r="I85" s="99">
        <v>4</v>
      </c>
      <c r="J85" s="415">
        <f t="shared" si="30"/>
        <v>0.156</v>
      </c>
      <c r="K85" s="416"/>
      <c r="L85" s="103"/>
      <c r="M85" s="417"/>
      <c r="N85" s="418"/>
      <c r="O85" s="419" t="str">
        <f t="shared" si="25"/>
        <v/>
      </c>
      <c r="P85" s="102"/>
      <c r="Q85" s="96"/>
      <c r="R85" s="98"/>
      <c r="S85" s="99"/>
      <c r="T85" s="415" t="str">
        <f t="shared" si="26"/>
        <v/>
      </c>
      <c r="U85" s="420">
        <v>1</v>
      </c>
      <c r="V85" s="104"/>
      <c r="W85" s="104"/>
      <c r="X85" s="104"/>
      <c r="Y85" s="421" t="s">
        <v>453</v>
      </c>
      <c r="Z85" s="422"/>
      <c r="AA85" s="423"/>
    </row>
    <row r="86" spans="1:27" ht="19.95" customHeight="1" x14ac:dyDescent="0.25">
      <c r="A86" s="410" t="s">
        <v>268</v>
      </c>
      <c r="B86" s="411"/>
      <c r="C86" s="412"/>
      <c r="D86" s="101" t="s">
        <v>411</v>
      </c>
      <c r="E86" s="413"/>
      <c r="F86" s="102">
        <v>200</v>
      </c>
      <c r="G86" s="414" t="s">
        <v>61</v>
      </c>
      <c r="H86" s="98">
        <v>200</v>
      </c>
      <c r="I86" s="99">
        <v>2.5</v>
      </c>
      <c r="J86" s="415"/>
      <c r="K86" s="416"/>
      <c r="L86" s="103"/>
      <c r="M86" s="417"/>
      <c r="N86" s="418"/>
      <c r="O86" s="419" t="str">
        <f t="shared" si="25"/>
        <v/>
      </c>
      <c r="P86" s="102"/>
      <c r="Q86" s="96"/>
      <c r="R86" s="98"/>
      <c r="S86" s="99"/>
      <c r="T86" s="415" t="str">
        <f t="shared" si="26"/>
        <v/>
      </c>
      <c r="U86" s="420"/>
      <c r="V86" s="104"/>
      <c r="W86" s="104"/>
      <c r="X86" s="104"/>
      <c r="Y86" s="421"/>
      <c r="Z86" s="422"/>
      <c r="AA86" s="457" t="s">
        <v>102</v>
      </c>
    </row>
    <row r="87" spans="1:27" ht="22.2" customHeight="1" x14ac:dyDescent="0.25">
      <c r="A87" s="410" t="s">
        <v>268</v>
      </c>
      <c r="B87" s="411"/>
      <c r="C87" s="412"/>
      <c r="D87" s="101" t="s">
        <v>146</v>
      </c>
      <c r="E87" s="413"/>
      <c r="F87" s="102"/>
      <c r="G87" s="414"/>
      <c r="H87" s="98"/>
      <c r="I87" s="99"/>
      <c r="J87" s="415" t="str">
        <f t="shared" si="30"/>
        <v/>
      </c>
      <c r="K87" s="416"/>
      <c r="L87" s="103"/>
      <c r="M87" s="417"/>
      <c r="N87" s="418"/>
      <c r="O87" s="419" t="str">
        <f t="shared" si="25"/>
        <v/>
      </c>
      <c r="P87" s="102"/>
      <c r="Q87" s="96"/>
      <c r="R87" s="98"/>
      <c r="S87" s="99"/>
      <c r="T87" s="415" t="str">
        <f t="shared" si="26"/>
        <v/>
      </c>
      <c r="U87" s="420"/>
      <c r="V87" s="104"/>
      <c r="W87" s="104"/>
      <c r="X87" s="104"/>
      <c r="Y87" s="421"/>
      <c r="Z87" s="422"/>
      <c r="AA87" s="750" t="s">
        <v>269</v>
      </c>
    </row>
    <row r="88" spans="1:27" ht="22.8" customHeight="1" x14ac:dyDescent="0.25">
      <c r="A88" s="410" t="s">
        <v>267</v>
      </c>
      <c r="B88" s="411"/>
      <c r="C88" s="412"/>
      <c r="D88" s="101" t="s">
        <v>144</v>
      </c>
      <c r="E88" s="413"/>
      <c r="F88" s="102">
        <v>165</v>
      </c>
      <c r="G88" s="414" t="s">
        <v>61</v>
      </c>
      <c r="H88" s="98">
        <v>165</v>
      </c>
      <c r="I88" s="99">
        <v>2.6</v>
      </c>
      <c r="J88" s="415">
        <f t="shared" si="30"/>
        <v>7.0785000000000001E-2</v>
      </c>
      <c r="K88" s="416"/>
      <c r="L88" s="103"/>
      <c r="M88" s="417"/>
      <c r="N88" s="418"/>
      <c r="O88" s="419" t="str">
        <f t="shared" si="25"/>
        <v/>
      </c>
      <c r="P88" s="102"/>
      <c r="Q88" s="96"/>
      <c r="R88" s="98"/>
      <c r="S88" s="99"/>
      <c r="T88" s="415" t="str">
        <f t="shared" si="26"/>
        <v/>
      </c>
      <c r="U88" s="420">
        <v>1</v>
      </c>
      <c r="V88" s="104"/>
      <c r="W88" s="104"/>
      <c r="X88" s="104"/>
      <c r="Y88" s="421"/>
      <c r="Z88" s="422"/>
      <c r="AA88" s="750" t="s">
        <v>622</v>
      </c>
    </row>
    <row r="89" spans="1:27" ht="19.95" customHeight="1" x14ac:dyDescent="0.25">
      <c r="A89" s="410" t="s">
        <v>270</v>
      </c>
      <c r="B89" s="411"/>
      <c r="C89" s="412"/>
      <c r="D89" s="101" t="s">
        <v>101</v>
      </c>
      <c r="E89" s="413"/>
      <c r="F89" s="102">
        <v>265</v>
      </c>
      <c r="G89" s="414" t="s">
        <v>61</v>
      </c>
      <c r="H89" s="98">
        <v>305</v>
      </c>
      <c r="I89" s="99">
        <v>6</v>
      </c>
      <c r="J89" s="415">
        <f t="shared" si="30"/>
        <v>0.48494999999999999</v>
      </c>
      <c r="K89" s="416"/>
      <c r="L89" s="103"/>
      <c r="M89" s="417"/>
      <c r="N89" s="418"/>
      <c r="O89" s="419" t="str">
        <f t="shared" si="25"/>
        <v/>
      </c>
      <c r="P89" s="102"/>
      <c r="Q89" s="96"/>
      <c r="R89" s="98"/>
      <c r="S89" s="99"/>
      <c r="T89" s="415" t="str">
        <f t="shared" si="26"/>
        <v/>
      </c>
      <c r="U89" s="420">
        <v>1</v>
      </c>
      <c r="V89" s="104"/>
      <c r="W89" s="104"/>
      <c r="X89" s="104"/>
      <c r="Y89" s="421" t="s">
        <v>452</v>
      </c>
      <c r="Z89" s="422"/>
      <c r="AA89" s="423"/>
    </row>
    <row r="90" spans="1:27" ht="19.95" customHeight="1" x14ac:dyDescent="0.25">
      <c r="A90" s="410" t="s">
        <v>270</v>
      </c>
      <c r="B90" s="411"/>
      <c r="C90" s="412"/>
      <c r="D90" s="101" t="s">
        <v>271</v>
      </c>
      <c r="E90" s="413"/>
      <c r="F90" s="102"/>
      <c r="G90" s="414"/>
      <c r="H90" s="98"/>
      <c r="I90" s="99"/>
      <c r="J90" s="415"/>
      <c r="K90" s="416"/>
      <c r="L90" s="103"/>
      <c r="M90" s="417"/>
      <c r="N90" s="418"/>
      <c r="O90" s="419" t="str">
        <f t="shared" si="25"/>
        <v/>
      </c>
      <c r="P90" s="102">
        <v>265</v>
      </c>
      <c r="Q90" s="414" t="s">
        <v>61</v>
      </c>
      <c r="R90" s="98">
        <v>240</v>
      </c>
      <c r="S90" s="99">
        <v>1.5</v>
      </c>
      <c r="T90" s="415">
        <f t="shared" si="26"/>
        <v>9.5399999999999999E-2</v>
      </c>
      <c r="U90" s="420"/>
      <c r="V90" s="104"/>
      <c r="W90" s="104">
        <v>1</v>
      </c>
      <c r="X90" s="104"/>
      <c r="Y90" s="421" t="s">
        <v>628</v>
      </c>
      <c r="Z90" s="422"/>
      <c r="AA90" s="423"/>
    </row>
    <row r="91" spans="1:27" ht="19.8" customHeight="1" x14ac:dyDescent="0.25">
      <c r="A91" s="410" t="s">
        <v>270</v>
      </c>
      <c r="B91" s="411"/>
      <c r="C91" s="412"/>
      <c r="D91" s="101" t="s">
        <v>142</v>
      </c>
      <c r="E91" s="413"/>
      <c r="F91" s="102">
        <v>200</v>
      </c>
      <c r="G91" s="414" t="s">
        <v>61</v>
      </c>
      <c r="H91" s="98">
        <v>320</v>
      </c>
      <c r="I91" s="99">
        <v>2.5</v>
      </c>
      <c r="J91" s="415">
        <f t="shared" si="30"/>
        <v>0.16</v>
      </c>
      <c r="K91" s="416"/>
      <c r="L91" s="103"/>
      <c r="M91" s="417"/>
      <c r="N91" s="418"/>
      <c r="O91" s="419" t="str">
        <f t="shared" si="25"/>
        <v/>
      </c>
      <c r="P91" s="102"/>
      <c r="Q91" s="96"/>
      <c r="R91" s="98"/>
      <c r="S91" s="99"/>
      <c r="T91" s="415" t="str">
        <f t="shared" si="26"/>
        <v/>
      </c>
      <c r="U91" s="420">
        <v>1</v>
      </c>
      <c r="V91" s="104"/>
      <c r="W91" s="104"/>
      <c r="X91" s="104"/>
      <c r="Y91" s="421" t="s">
        <v>458</v>
      </c>
      <c r="Z91" s="422"/>
      <c r="AA91" s="423"/>
    </row>
    <row r="92" spans="1:27" ht="19.95" customHeight="1" x14ac:dyDescent="0.25">
      <c r="A92" s="410" t="s">
        <v>270</v>
      </c>
      <c r="B92" s="411"/>
      <c r="C92" s="412"/>
      <c r="D92" s="101" t="s">
        <v>114</v>
      </c>
      <c r="E92" s="413"/>
      <c r="F92" s="102">
        <v>200</v>
      </c>
      <c r="G92" s="414" t="s">
        <v>61</v>
      </c>
      <c r="H92" s="98">
        <v>195</v>
      </c>
      <c r="I92" s="99">
        <v>3</v>
      </c>
      <c r="J92" s="415">
        <f t="shared" si="30"/>
        <v>0.11700000000000001</v>
      </c>
      <c r="K92" s="416"/>
      <c r="L92" s="103"/>
      <c r="M92" s="417"/>
      <c r="N92" s="418"/>
      <c r="O92" s="419" t="str">
        <f t="shared" si="25"/>
        <v/>
      </c>
      <c r="P92" s="102"/>
      <c r="Q92" s="96"/>
      <c r="R92" s="98"/>
      <c r="S92" s="99"/>
      <c r="T92" s="415" t="str">
        <f t="shared" si="26"/>
        <v/>
      </c>
      <c r="U92" s="420">
        <v>1</v>
      </c>
      <c r="V92" s="104"/>
      <c r="W92" s="104"/>
      <c r="X92" s="104"/>
      <c r="Y92" s="421" t="s">
        <v>453</v>
      </c>
      <c r="Z92" s="422"/>
      <c r="AA92" s="423"/>
    </row>
    <row r="93" spans="1:27" ht="19.95" customHeight="1" x14ac:dyDescent="0.25">
      <c r="A93" s="410" t="s">
        <v>272</v>
      </c>
      <c r="B93" s="411"/>
      <c r="C93" s="412"/>
      <c r="D93" s="101" t="s">
        <v>273</v>
      </c>
      <c r="E93" s="413"/>
      <c r="F93" s="102"/>
      <c r="G93" s="414" t="s">
        <v>61</v>
      </c>
      <c r="H93" s="98"/>
      <c r="I93" s="99"/>
      <c r="J93" s="415" t="str">
        <f t="shared" si="30"/>
        <v/>
      </c>
      <c r="K93" s="416"/>
      <c r="L93" s="103"/>
      <c r="M93" s="417"/>
      <c r="N93" s="418"/>
      <c r="O93" s="419" t="str">
        <f t="shared" si="25"/>
        <v/>
      </c>
      <c r="P93" s="102">
        <v>140</v>
      </c>
      <c r="Q93" s="96" t="s">
        <v>61</v>
      </c>
      <c r="R93" s="98">
        <v>140</v>
      </c>
      <c r="S93" s="99">
        <v>1</v>
      </c>
      <c r="T93" s="415">
        <f t="shared" si="26"/>
        <v>7.8399999999999997E-2</v>
      </c>
      <c r="U93" s="420"/>
      <c r="V93" s="104"/>
      <c r="W93" s="104">
        <v>4</v>
      </c>
      <c r="X93" s="104"/>
      <c r="Y93" s="421"/>
      <c r="Z93" s="422"/>
      <c r="AA93" s="423"/>
    </row>
    <row r="94" spans="1:27" ht="31.8" customHeight="1" x14ac:dyDescent="0.25">
      <c r="A94" s="410" t="s">
        <v>418</v>
      </c>
      <c r="B94" s="411"/>
      <c r="C94" s="412"/>
      <c r="D94" s="101" t="s">
        <v>412</v>
      </c>
      <c r="E94" s="413"/>
      <c r="F94" s="102">
        <v>170</v>
      </c>
      <c r="G94" s="414" t="s">
        <v>61</v>
      </c>
      <c r="H94" s="98">
        <v>170</v>
      </c>
      <c r="I94" s="99">
        <v>2.5</v>
      </c>
      <c r="J94" s="415"/>
      <c r="K94" s="416"/>
      <c r="L94" s="103"/>
      <c r="M94" s="417"/>
      <c r="N94" s="418"/>
      <c r="O94" s="419"/>
      <c r="P94" s="102"/>
      <c r="Q94" s="96"/>
      <c r="R94" s="98"/>
      <c r="S94" s="99"/>
      <c r="T94" s="415"/>
      <c r="U94" s="420"/>
      <c r="V94" s="104"/>
      <c r="W94" s="104"/>
      <c r="X94" s="104"/>
      <c r="Y94" s="421"/>
      <c r="Z94" s="422"/>
      <c r="AA94" s="457" t="s">
        <v>421</v>
      </c>
    </row>
    <row r="95" spans="1:27" ht="19.95" customHeight="1" x14ac:dyDescent="0.25">
      <c r="A95" s="410" t="s">
        <v>415</v>
      </c>
      <c r="B95" s="411"/>
      <c r="C95" s="412"/>
      <c r="D95" s="101" t="s">
        <v>419</v>
      </c>
      <c r="E95" s="413"/>
      <c r="F95" s="102">
        <v>210</v>
      </c>
      <c r="G95" s="414" t="s">
        <v>61</v>
      </c>
      <c r="H95" s="98">
        <v>290</v>
      </c>
      <c r="I95" s="99">
        <v>3</v>
      </c>
      <c r="J95" s="415"/>
      <c r="K95" s="416"/>
      <c r="L95" s="103"/>
      <c r="M95" s="417"/>
      <c r="N95" s="418"/>
      <c r="O95" s="419"/>
      <c r="P95" s="102"/>
      <c r="Q95" s="96"/>
      <c r="R95" s="98"/>
      <c r="S95" s="99"/>
      <c r="T95" s="415"/>
      <c r="U95" s="420"/>
      <c r="V95" s="104"/>
      <c r="W95" s="104"/>
      <c r="X95" s="104"/>
      <c r="Y95" s="421"/>
      <c r="Z95" s="422"/>
      <c r="AA95" s="457" t="s">
        <v>623</v>
      </c>
    </row>
    <row r="96" spans="1:27" ht="19.95" customHeight="1" x14ac:dyDescent="0.25">
      <c r="A96" s="410" t="s">
        <v>417</v>
      </c>
      <c r="B96" s="411"/>
      <c r="C96" s="412"/>
      <c r="D96" s="101" t="s">
        <v>413</v>
      </c>
      <c r="E96" s="413"/>
      <c r="F96" s="102">
        <v>230</v>
      </c>
      <c r="G96" s="414" t="s">
        <v>61</v>
      </c>
      <c r="H96" s="98">
        <v>260</v>
      </c>
      <c r="I96" s="99">
        <v>1.5</v>
      </c>
      <c r="J96" s="415"/>
      <c r="K96" s="416"/>
      <c r="L96" s="103"/>
      <c r="M96" s="417"/>
      <c r="N96" s="418"/>
      <c r="O96" s="419"/>
      <c r="P96" s="102"/>
      <c r="Q96" s="96"/>
      <c r="R96" s="98"/>
      <c r="S96" s="99"/>
      <c r="T96" s="415"/>
      <c r="U96" s="420"/>
      <c r="V96" s="104"/>
      <c r="W96" s="104"/>
      <c r="X96" s="104"/>
      <c r="Y96" s="421"/>
      <c r="Z96" s="422"/>
      <c r="AA96" s="457" t="s">
        <v>421</v>
      </c>
    </row>
    <row r="97" spans="1:28" ht="19.95" customHeight="1" x14ac:dyDescent="0.25">
      <c r="A97" s="410" t="s">
        <v>417</v>
      </c>
      <c r="B97" s="411"/>
      <c r="C97" s="412"/>
      <c r="D97" s="101" t="s">
        <v>416</v>
      </c>
      <c r="E97" s="413"/>
      <c r="F97" s="102">
        <v>150</v>
      </c>
      <c r="G97" s="414" t="s">
        <v>61</v>
      </c>
      <c r="H97" s="98">
        <v>160</v>
      </c>
      <c r="I97" s="99">
        <v>1.5</v>
      </c>
      <c r="J97" s="415"/>
      <c r="K97" s="416"/>
      <c r="L97" s="103"/>
      <c r="M97" s="417"/>
      <c r="N97" s="418"/>
      <c r="O97" s="419"/>
      <c r="P97" s="102"/>
      <c r="Q97" s="96"/>
      <c r="R97" s="98"/>
      <c r="S97" s="99"/>
      <c r="T97" s="415"/>
      <c r="U97" s="420"/>
      <c r="V97" s="104"/>
      <c r="W97" s="104"/>
      <c r="X97" s="104"/>
      <c r="Y97" s="421"/>
      <c r="Z97" s="422"/>
      <c r="AA97" s="457" t="s">
        <v>421</v>
      </c>
    </row>
    <row r="98" spans="1:28" ht="19.95" customHeight="1" x14ac:dyDescent="0.25">
      <c r="A98" s="410" t="s">
        <v>415</v>
      </c>
      <c r="B98" s="411"/>
      <c r="C98" s="412"/>
      <c r="D98" s="101" t="s">
        <v>414</v>
      </c>
      <c r="E98" s="413"/>
      <c r="F98" s="102">
        <v>180</v>
      </c>
      <c r="G98" s="414" t="s">
        <v>61</v>
      </c>
      <c r="H98" s="98">
        <v>190</v>
      </c>
      <c r="I98" s="99">
        <v>1</v>
      </c>
      <c r="J98" s="415"/>
      <c r="K98" s="416"/>
      <c r="L98" s="103"/>
      <c r="M98" s="417"/>
      <c r="N98" s="418"/>
      <c r="O98" s="419"/>
      <c r="P98" s="102"/>
      <c r="Q98" s="96"/>
      <c r="R98" s="98"/>
      <c r="S98" s="99"/>
      <c r="T98" s="415"/>
      <c r="U98" s="420"/>
      <c r="V98" s="104"/>
      <c r="W98" s="104"/>
      <c r="X98" s="104"/>
      <c r="Y98" s="421"/>
      <c r="Z98" s="422"/>
      <c r="AA98" s="457" t="s">
        <v>422</v>
      </c>
    </row>
    <row r="99" spans="1:28" ht="19.95" customHeight="1" x14ac:dyDescent="0.25">
      <c r="A99" s="410" t="s">
        <v>272</v>
      </c>
      <c r="B99" s="411"/>
      <c r="C99" s="412"/>
      <c r="D99" s="101" t="s">
        <v>146</v>
      </c>
      <c r="E99" s="413"/>
      <c r="F99" s="102">
        <v>195</v>
      </c>
      <c r="G99" s="414" t="s">
        <v>61</v>
      </c>
      <c r="H99" s="98">
        <v>215</v>
      </c>
      <c r="I99" s="99">
        <v>4</v>
      </c>
      <c r="J99" s="415">
        <f t="shared" si="30"/>
        <v>0.16769999999999999</v>
      </c>
      <c r="K99" s="416"/>
      <c r="L99" s="103"/>
      <c r="M99" s="417"/>
      <c r="N99" s="418"/>
      <c r="O99" s="419" t="str">
        <f t="shared" si="25"/>
        <v/>
      </c>
      <c r="P99" s="102"/>
      <c r="Q99" s="96"/>
      <c r="R99" s="98"/>
      <c r="S99" s="99"/>
      <c r="T99" s="415" t="str">
        <f t="shared" si="26"/>
        <v/>
      </c>
      <c r="U99" s="420"/>
      <c r="V99" s="104">
        <v>1</v>
      </c>
      <c r="W99" s="104"/>
      <c r="X99" s="104"/>
      <c r="Y99" s="421"/>
      <c r="Z99" s="422"/>
      <c r="AA99" s="423"/>
    </row>
    <row r="100" spans="1:28" ht="19.8" customHeight="1" x14ac:dyDescent="0.25">
      <c r="A100" s="410" t="s">
        <v>272</v>
      </c>
      <c r="B100" s="411"/>
      <c r="C100" s="412"/>
      <c r="D100" s="101" t="s">
        <v>135</v>
      </c>
      <c r="E100" s="413"/>
      <c r="F100" s="102"/>
      <c r="G100" s="414"/>
      <c r="H100" s="98"/>
      <c r="I100" s="99"/>
      <c r="J100" s="415"/>
      <c r="K100" s="416"/>
      <c r="L100" s="103"/>
      <c r="M100" s="417"/>
      <c r="N100" s="418"/>
      <c r="O100" s="419" t="str">
        <f t="shared" si="25"/>
        <v/>
      </c>
      <c r="P100" s="102">
        <v>200</v>
      </c>
      <c r="Q100" s="414" t="s">
        <v>61</v>
      </c>
      <c r="R100" s="98">
        <v>200</v>
      </c>
      <c r="S100" s="99">
        <v>4</v>
      </c>
      <c r="T100" s="415">
        <f t="shared" si="26"/>
        <v>0.16</v>
      </c>
      <c r="U100" s="420"/>
      <c r="V100" s="104"/>
      <c r="W100" s="104">
        <v>1</v>
      </c>
      <c r="X100" s="104"/>
      <c r="Y100" s="421"/>
      <c r="Z100" s="422"/>
      <c r="AA100" s="461"/>
    </row>
    <row r="101" spans="1:28" ht="19.95" customHeight="1" x14ac:dyDescent="0.25">
      <c r="A101" s="410" t="s">
        <v>272</v>
      </c>
      <c r="B101" s="411"/>
      <c r="C101" s="412"/>
      <c r="D101" s="101" t="s">
        <v>229</v>
      </c>
      <c r="E101" s="413"/>
      <c r="F101" s="102"/>
      <c r="G101" s="414"/>
      <c r="H101" s="98"/>
      <c r="I101" s="99"/>
      <c r="J101" s="415" t="str">
        <f t="shared" ref="J101" si="31">IF(H101="","",PRODUCT(F101,I101,H101,U101:X101)/1000000)</f>
        <v/>
      </c>
      <c r="K101" s="416"/>
      <c r="L101" s="103"/>
      <c r="M101" s="417"/>
      <c r="N101" s="418"/>
      <c r="O101" s="419" t="str">
        <f t="shared" si="25"/>
        <v/>
      </c>
      <c r="P101" s="102">
        <v>140</v>
      </c>
      <c r="Q101" s="96" t="s">
        <v>61</v>
      </c>
      <c r="R101" s="98">
        <v>160</v>
      </c>
      <c r="S101" s="99">
        <v>4</v>
      </c>
      <c r="T101" s="415">
        <f t="shared" si="26"/>
        <v>0.3584</v>
      </c>
      <c r="U101" s="420"/>
      <c r="V101" s="104"/>
      <c r="W101" s="104">
        <v>4</v>
      </c>
      <c r="X101" s="104"/>
      <c r="Y101" s="421"/>
      <c r="Z101" s="422"/>
      <c r="AA101" s="423"/>
    </row>
    <row r="102" spans="1:28" ht="22.5" customHeight="1" x14ac:dyDescent="0.25">
      <c r="A102" s="410" t="s">
        <v>274</v>
      </c>
      <c r="B102" s="411"/>
      <c r="C102" s="412"/>
      <c r="D102" s="101" t="s">
        <v>101</v>
      </c>
      <c r="E102" s="413"/>
      <c r="F102" s="102">
        <v>295</v>
      </c>
      <c r="G102" s="414" t="s">
        <v>61</v>
      </c>
      <c r="H102" s="98">
        <v>295</v>
      </c>
      <c r="I102" s="99">
        <v>3.5</v>
      </c>
      <c r="J102" s="415">
        <f t="shared" si="30"/>
        <v>0.30458750000000001</v>
      </c>
      <c r="K102" s="416"/>
      <c r="L102" s="103"/>
      <c r="M102" s="417"/>
      <c r="N102" s="418"/>
      <c r="O102" s="419" t="str">
        <f t="shared" si="25"/>
        <v/>
      </c>
      <c r="P102" s="102"/>
      <c r="Q102" s="414"/>
      <c r="R102" s="98"/>
      <c r="S102" s="99"/>
      <c r="T102" s="415" t="str">
        <f t="shared" si="26"/>
        <v/>
      </c>
      <c r="U102" s="420">
        <v>1</v>
      </c>
      <c r="V102" s="104"/>
      <c r="W102" s="104"/>
      <c r="X102" s="104"/>
      <c r="Y102" s="421" t="s">
        <v>452</v>
      </c>
      <c r="Z102" s="422"/>
      <c r="AA102" s="425"/>
    </row>
    <row r="103" spans="1:28" ht="19.95" customHeight="1" x14ac:dyDescent="0.25">
      <c r="A103" s="410" t="s">
        <v>274</v>
      </c>
      <c r="B103" s="411"/>
      <c r="C103" s="412"/>
      <c r="D103" s="101" t="s">
        <v>142</v>
      </c>
      <c r="E103" s="413"/>
      <c r="F103" s="102">
        <v>190</v>
      </c>
      <c r="G103" s="414" t="s">
        <v>61</v>
      </c>
      <c r="H103" s="98">
        <v>320</v>
      </c>
      <c r="I103" s="99">
        <v>2.5</v>
      </c>
      <c r="J103" s="415">
        <f t="shared" si="30"/>
        <v>0.152</v>
      </c>
      <c r="K103" s="416"/>
      <c r="L103" s="103"/>
      <c r="M103" s="417"/>
      <c r="N103" s="418"/>
      <c r="O103" s="419" t="str">
        <f t="shared" si="25"/>
        <v/>
      </c>
      <c r="P103" s="102"/>
      <c r="Q103" s="96"/>
      <c r="R103" s="98"/>
      <c r="S103" s="99"/>
      <c r="T103" s="415" t="str">
        <f t="shared" si="26"/>
        <v/>
      </c>
      <c r="U103" s="420">
        <v>1</v>
      </c>
      <c r="V103" s="104"/>
      <c r="W103" s="104"/>
      <c r="X103" s="104"/>
      <c r="Y103" s="421" t="s">
        <v>458</v>
      </c>
      <c r="Z103" s="422"/>
      <c r="AA103" s="425"/>
    </row>
    <row r="104" spans="1:28" ht="19.95" customHeight="1" x14ac:dyDescent="0.25">
      <c r="A104" s="410" t="s">
        <v>274</v>
      </c>
      <c r="B104" s="411"/>
      <c r="C104" s="412"/>
      <c r="D104" s="101" t="s">
        <v>114</v>
      </c>
      <c r="E104" s="413"/>
      <c r="F104" s="102">
        <v>185</v>
      </c>
      <c r="G104" s="414" t="s">
        <v>61</v>
      </c>
      <c r="H104" s="98">
        <v>195</v>
      </c>
      <c r="I104" s="99">
        <v>3</v>
      </c>
      <c r="J104" s="415">
        <f t="shared" si="30"/>
        <v>0.108225</v>
      </c>
      <c r="K104" s="416"/>
      <c r="L104" s="103"/>
      <c r="M104" s="417"/>
      <c r="N104" s="418"/>
      <c r="O104" s="419" t="str">
        <f t="shared" si="25"/>
        <v/>
      </c>
      <c r="P104" s="102"/>
      <c r="Q104" s="96"/>
      <c r="R104" s="98"/>
      <c r="S104" s="99"/>
      <c r="T104" s="415" t="str">
        <f t="shared" si="26"/>
        <v/>
      </c>
      <c r="U104" s="420">
        <v>1</v>
      </c>
      <c r="V104" s="104"/>
      <c r="W104" s="104"/>
      <c r="X104" s="104"/>
      <c r="Y104" s="421" t="s">
        <v>453</v>
      </c>
      <c r="Z104" s="422"/>
      <c r="AA104" s="425"/>
    </row>
    <row r="105" spans="1:28" ht="19.95" customHeight="1" x14ac:dyDescent="0.25">
      <c r="A105" s="410" t="s">
        <v>274</v>
      </c>
      <c r="B105" s="411"/>
      <c r="C105" s="412"/>
      <c r="D105" s="101" t="s">
        <v>271</v>
      </c>
      <c r="E105" s="413"/>
      <c r="F105" s="102"/>
      <c r="G105" s="414"/>
      <c r="H105" s="98"/>
      <c r="I105" s="99"/>
      <c r="J105" s="415" t="str">
        <f t="shared" si="30"/>
        <v/>
      </c>
      <c r="K105" s="416"/>
      <c r="L105" s="103"/>
      <c r="M105" s="417"/>
      <c r="N105" s="418"/>
      <c r="O105" s="419" t="str">
        <f t="shared" si="25"/>
        <v/>
      </c>
      <c r="P105" s="102">
        <v>295</v>
      </c>
      <c r="Q105" s="414" t="s">
        <v>61</v>
      </c>
      <c r="R105" s="98">
        <v>240</v>
      </c>
      <c r="S105" s="99">
        <v>1.5</v>
      </c>
      <c r="T105" s="415">
        <f t="shared" si="26"/>
        <v>0.1062</v>
      </c>
      <c r="U105" s="420"/>
      <c r="V105" s="104"/>
      <c r="W105" s="104">
        <v>1</v>
      </c>
      <c r="X105" s="104"/>
      <c r="Y105" s="421" t="s">
        <v>628</v>
      </c>
      <c r="Z105" s="422"/>
      <c r="AA105" s="425"/>
    </row>
    <row r="106" spans="1:28" ht="28.8" customHeight="1" x14ac:dyDescent="0.25">
      <c r="A106" s="410" t="s">
        <v>275</v>
      </c>
      <c r="B106" s="411"/>
      <c r="C106" s="412"/>
      <c r="D106" s="101" t="s">
        <v>143</v>
      </c>
      <c r="E106" s="413"/>
      <c r="F106" s="102"/>
      <c r="G106" s="414"/>
      <c r="H106" s="98"/>
      <c r="I106" s="99"/>
      <c r="J106" s="415" t="str">
        <f t="shared" si="30"/>
        <v/>
      </c>
      <c r="K106" s="416"/>
      <c r="L106" s="103"/>
      <c r="M106" s="417"/>
      <c r="N106" s="418"/>
      <c r="O106" s="419" t="str">
        <f t="shared" si="25"/>
        <v/>
      </c>
      <c r="P106" s="102">
        <v>160</v>
      </c>
      <c r="Q106" s="414" t="s">
        <v>61</v>
      </c>
      <c r="R106" s="98">
        <v>160</v>
      </c>
      <c r="S106" s="99">
        <v>1.6</v>
      </c>
      <c r="T106" s="415">
        <f t="shared" si="26"/>
        <v>8.1920000000000007E-2</v>
      </c>
      <c r="U106" s="420"/>
      <c r="V106" s="104"/>
      <c r="W106" s="104">
        <v>2</v>
      </c>
      <c r="X106" s="104"/>
      <c r="Y106" s="421"/>
      <c r="Z106" s="422"/>
      <c r="AA106" s="751" t="s">
        <v>230</v>
      </c>
      <c r="AB106" s="1"/>
    </row>
    <row r="107" spans="1:28" ht="25.2" customHeight="1" x14ac:dyDescent="0.25">
      <c r="A107" s="410" t="s">
        <v>277</v>
      </c>
      <c r="B107" s="411"/>
      <c r="C107" s="412"/>
      <c r="D107" s="101" t="s">
        <v>144</v>
      </c>
      <c r="E107" s="413"/>
      <c r="F107" s="102">
        <v>165</v>
      </c>
      <c r="G107" s="414" t="s">
        <v>61</v>
      </c>
      <c r="H107" s="98">
        <v>165</v>
      </c>
      <c r="I107" s="99">
        <v>2.6</v>
      </c>
      <c r="J107" s="415">
        <f t="shared" si="30"/>
        <v>7.0785000000000001E-2</v>
      </c>
      <c r="K107" s="416"/>
      <c r="L107" s="103"/>
      <c r="M107" s="417"/>
      <c r="N107" s="418"/>
      <c r="O107" s="419" t="str">
        <f t="shared" si="25"/>
        <v/>
      </c>
      <c r="P107" s="102"/>
      <c r="Q107" s="96"/>
      <c r="R107" s="98"/>
      <c r="S107" s="99"/>
      <c r="T107" s="415" t="str">
        <f t="shared" si="26"/>
        <v/>
      </c>
      <c r="U107" s="420">
        <v>1</v>
      </c>
      <c r="V107" s="104"/>
      <c r="W107" s="104"/>
      <c r="X107" s="104"/>
      <c r="Y107" s="421"/>
      <c r="Z107" s="422"/>
      <c r="AA107" s="751" t="s">
        <v>624</v>
      </c>
      <c r="AB107" s="1"/>
    </row>
    <row r="108" spans="1:28" ht="19.95" customHeight="1" x14ac:dyDescent="0.25">
      <c r="A108" s="410" t="s">
        <v>278</v>
      </c>
      <c r="B108" s="411"/>
      <c r="C108" s="412"/>
      <c r="D108" s="101" t="s">
        <v>114</v>
      </c>
      <c r="E108" s="413"/>
      <c r="F108" s="102">
        <v>205</v>
      </c>
      <c r="G108" s="414" t="s">
        <v>61</v>
      </c>
      <c r="H108" s="98">
        <v>200</v>
      </c>
      <c r="I108" s="99">
        <v>3</v>
      </c>
      <c r="J108" s="415">
        <f t="shared" si="30"/>
        <v>0.123</v>
      </c>
      <c r="K108" s="416"/>
      <c r="L108" s="103"/>
      <c r="M108" s="417"/>
      <c r="N108" s="418"/>
      <c r="O108" s="419" t="str">
        <f t="shared" si="25"/>
        <v/>
      </c>
      <c r="P108" s="102"/>
      <c r="Q108" s="96"/>
      <c r="R108" s="98"/>
      <c r="S108" s="99"/>
      <c r="T108" s="415" t="str">
        <f t="shared" si="26"/>
        <v/>
      </c>
      <c r="U108" s="420">
        <v>1</v>
      </c>
      <c r="V108" s="104"/>
      <c r="W108" s="104"/>
      <c r="X108" s="104"/>
      <c r="Y108" s="421" t="s">
        <v>453</v>
      </c>
      <c r="Z108" s="422"/>
      <c r="AA108" s="457"/>
      <c r="AB108" s="1"/>
    </row>
    <row r="109" spans="1:28" ht="25.5" customHeight="1" x14ac:dyDescent="0.25">
      <c r="A109" s="410" t="s">
        <v>278</v>
      </c>
      <c r="B109" s="411"/>
      <c r="C109" s="412"/>
      <c r="D109" s="101" t="s">
        <v>116</v>
      </c>
      <c r="E109" s="413"/>
      <c r="F109" s="102">
        <v>235</v>
      </c>
      <c r="G109" s="414" t="s">
        <v>61</v>
      </c>
      <c r="H109" s="98">
        <v>240</v>
      </c>
      <c r="I109" s="99">
        <v>2.5</v>
      </c>
      <c r="J109" s="415">
        <f t="shared" si="30"/>
        <v>0.14099999999999999</v>
      </c>
      <c r="K109" s="416"/>
      <c r="L109" s="103"/>
      <c r="M109" s="417"/>
      <c r="N109" s="418"/>
      <c r="O109" s="419" t="str">
        <f t="shared" si="25"/>
        <v/>
      </c>
      <c r="P109" s="102"/>
      <c r="Q109" s="414"/>
      <c r="R109" s="98"/>
      <c r="S109" s="99"/>
      <c r="T109" s="415" t="str">
        <f t="shared" si="26"/>
        <v/>
      </c>
      <c r="U109" s="420"/>
      <c r="V109" s="104">
        <v>1</v>
      </c>
      <c r="W109" s="104"/>
      <c r="X109" s="104"/>
      <c r="Y109" s="421" t="s">
        <v>454</v>
      </c>
      <c r="Z109" s="422"/>
      <c r="AA109" s="461"/>
      <c r="AB109" s="1"/>
    </row>
    <row r="110" spans="1:28" ht="19.95" customHeight="1" x14ac:dyDescent="0.25">
      <c r="A110" s="410" t="s">
        <v>279</v>
      </c>
      <c r="B110" s="411"/>
      <c r="C110" s="412"/>
      <c r="D110" s="101" t="s">
        <v>116</v>
      </c>
      <c r="E110" s="413"/>
      <c r="F110" s="102">
        <v>235</v>
      </c>
      <c r="G110" s="414" t="s">
        <v>61</v>
      </c>
      <c r="H110" s="98">
        <v>240</v>
      </c>
      <c r="I110" s="99">
        <v>2.5</v>
      </c>
      <c r="J110" s="415">
        <f t="shared" si="30"/>
        <v>0.14099999999999999</v>
      </c>
      <c r="K110" s="416"/>
      <c r="L110" s="103"/>
      <c r="M110" s="417"/>
      <c r="N110" s="418"/>
      <c r="O110" s="419" t="str">
        <f t="shared" si="25"/>
        <v/>
      </c>
      <c r="P110" s="102"/>
      <c r="Q110" s="414"/>
      <c r="R110" s="98"/>
      <c r="S110" s="99"/>
      <c r="T110" s="415" t="str">
        <f t="shared" si="26"/>
        <v/>
      </c>
      <c r="U110" s="420"/>
      <c r="V110" s="104">
        <v>1</v>
      </c>
      <c r="W110" s="104"/>
      <c r="X110" s="104"/>
      <c r="Y110" s="421" t="s">
        <v>454</v>
      </c>
      <c r="Z110" s="422"/>
      <c r="AA110" s="425"/>
      <c r="AB110" s="1"/>
    </row>
    <row r="111" spans="1:28" ht="19.95" customHeight="1" x14ac:dyDescent="0.25">
      <c r="A111" s="410" t="s">
        <v>279</v>
      </c>
      <c r="B111" s="411"/>
      <c r="C111" s="412"/>
      <c r="D111" s="101" t="s">
        <v>114</v>
      </c>
      <c r="E111" s="413"/>
      <c r="F111" s="102">
        <v>200</v>
      </c>
      <c r="G111" s="414" t="s">
        <v>61</v>
      </c>
      <c r="H111" s="98">
        <v>200</v>
      </c>
      <c r="I111" s="99">
        <v>1.5</v>
      </c>
      <c r="J111" s="415">
        <f t="shared" si="30"/>
        <v>0.06</v>
      </c>
      <c r="K111" s="416"/>
      <c r="L111" s="103"/>
      <c r="M111" s="417"/>
      <c r="N111" s="418"/>
      <c r="O111" s="419" t="str">
        <f t="shared" si="25"/>
        <v/>
      </c>
      <c r="P111" s="102"/>
      <c r="Q111" s="96"/>
      <c r="R111" s="98"/>
      <c r="S111" s="99"/>
      <c r="T111" s="415" t="str">
        <f t="shared" si="26"/>
        <v/>
      </c>
      <c r="U111" s="420">
        <v>1</v>
      </c>
      <c r="V111" s="104"/>
      <c r="W111" s="104"/>
      <c r="X111" s="104"/>
      <c r="Y111" s="421" t="s">
        <v>453</v>
      </c>
      <c r="Z111" s="422"/>
      <c r="AA111" s="425"/>
      <c r="AB111" s="1"/>
    </row>
    <row r="112" spans="1:28" ht="19.95" customHeight="1" x14ac:dyDescent="0.25">
      <c r="A112" s="410" t="s">
        <v>280</v>
      </c>
      <c r="B112" s="411"/>
      <c r="C112" s="412"/>
      <c r="D112" s="101" t="s">
        <v>139</v>
      </c>
      <c r="E112" s="413"/>
      <c r="F112" s="102">
        <v>320</v>
      </c>
      <c r="G112" s="414" t="s">
        <v>61</v>
      </c>
      <c r="H112" s="98">
        <v>200</v>
      </c>
      <c r="I112" s="99">
        <v>4</v>
      </c>
      <c r="J112" s="415">
        <f t="shared" si="30"/>
        <v>0.25600000000000001</v>
      </c>
      <c r="K112" s="416"/>
      <c r="L112" s="103"/>
      <c r="M112" s="417"/>
      <c r="N112" s="418"/>
      <c r="O112" s="419" t="str">
        <f t="shared" si="25"/>
        <v/>
      </c>
      <c r="P112" s="102"/>
      <c r="Q112" s="96"/>
      <c r="R112" s="98"/>
      <c r="S112" s="99"/>
      <c r="T112" s="415" t="str">
        <f t="shared" si="26"/>
        <v/>
      </c>
      <c r="U112" s="420">
        <v>1</v>
      </c>
      <c r="V112" s="104"/>
      <c r="W112" s="104"/>
      <c r="X112" s="104"/>
      <c r="Y112" s="421" t="s">
        <v>456</v>
      </c>
      <c r="Z112" s="422"/>
      <c r="AA112" s="425"/>
      <c r="AB112" s="1"/>
    </row>
    <row r="113" spans="1:37" ht="19.95" customHeight="1" x14ac:dyDescent="0.25">
      <c r="A113" s="410" t="s">
        <v>281</v>
      </c>
      <c r="B113" s="411"/>
      <c r="C113" s="412"/>
      <c r="D113" s="101" t="s">
        <v>146</v>
      </c>
      <c r="E113" s="413"/>
      <c r="F113" s="102">
        <v>195</v>
      </c>
      <c r="G113" s="414" t="s">
        <v>61</v>
      </c>
      <c r="H113" s="98">
        <v>220</v>
      </c>
      <c r="I113" s="99">
        <v>3.5</v>
      </c>
      <c r="J113" s="415">
        <f t="shared" si="30"/>
        <v>0.15015000000000001</v>
      </c>
      <c r="K113" s="416"/>
      <c r="L113" s="103"/>
      <c r="M113" s="417"/>
      <c r="N113" s="418"/>
      <c r="O113" s="419" t="str">
        <f t="shared" si="25"/>
        <v/>
      </c>
      <c r="P113" s="102"/>
      <c r="Q113" s="96"/>
      <c r="R113" s="98"/>
      <c r="S113" s="99"/>
      <c r="T113" s="415" t="str">
        <f t="shared" si="26"/>
        <v/>
      </c>
      <c r="U113" s="420">
        <v>1</v>
      </c>
      <c r="V113" s="104"/>
      <c r="W113" s="104"/>
      <c r="X113" s="104"/>
      <c r="Y113" s="421"/>
      <c r="Z113" s="422"/>
      <c r="AA113" s="425"/>
      <c r="AB113" s="1"/>
    </row>
    <row r="114" spans="1:37" ht="19.95" customHeight="1" x14ac:dyDescent="0.25">
      <c r="A114" s="410" t="s">
        <v>282</v>
      </c>
      <c r="B114" s="411"/>
      <c r="C114" s="412"/>
      <c r="D114" s="101" t="s">
        <v>116</v>
      </c>
      <c r="E114" s="413"/>
      <c r="F114" s="102">
        <v>265</v>
      </c>
      <c r="G114" s="414" t="s">
        <v>61</v>
      </c>
      <c r="H114" s="98">
        <v>280</v>
      </c>
      <c r="I114" s="99">
        <v>2.5</v>
      </c>
      <c r="J114" s="415">
        <f t="shared" si="30"/>
        <v>0.1855</v>
      </c>
      <c r="K114" s="416"/>
      <c r="L114" s="103"/>
      <c r="M114" s="417"/>
      <c r="N114" s="418"/>
      <c r="O114" s="419" t="str">
        <f t="shared" si="25"/>
        <v/>
      </c>
      <c r="P114" s="102"/>
      <c r="Q114" s="96"/>
      <c r="R114" s="98"/>
      <c r="S114" s="99"/>
      <c r="T114" s="415" t="str">
        <f t="shared" si="26"/>
        <v/>
      </c>
      <c r="U114" s="420"/>
      <c r="V114" s="104">
        <v>1</v>
      </c>
      <c r="W114" s="104"/>
      <c r="X114" s="104"/>
      <c r="Y114" s="421" t="s">
        <v>454</v>
      </c>
      <c r="Z114" s="422"/>
      <c r="AA114" s="425"/>
      <c r="AB114" s="1"/>
    </row>
    <row r="115" spans="1:37" ht="19.2" customHeight="1" x14ac:dyDescent="0.25">
      <c r="A115" s="410" t="s">
        <v>282</v>
      </c>
      <c r="B115" s="411"/>
      <c r="C115" s="412"/>
      <c r="D115" s="101" t="s">
        <v>114</v>
      </c>
      <c r="E115" s="413"/>
      <c r="F115" s="102">
        <v>200</v>
      </c>
      <c r="G115" s="414" t="s">
        <v>61</v>
      </c>
      <c r="H115" s="98">
        <v>200</v>
      </c>
      <c r="I115" s="99">
        <v>1.5</v>
      </c>
      <c r="J115" s="415">
        <f t="shared" si="30"/>
        <v>0.06</v>
      </c>
      <c r="K115" s="416"/>
      <c r="L115" s="103"/>
      <c r="M115" s="417"/>
      <c r="N115" s="418"/>
      <c r="O115" s="419" t="str">
        <f t="shared" si="25"/>
        <v/>
      </c>
      <c r="P115" s="102"/>
      <c r="Q115" s="414"/>
      <c r="R115" s="98"/>
      <c r="S115" s="99"/>
      <c r="T115" s="415" t="str">
        <f t="shared" si="26"/>
        <v/>
      </c>
      <c r="U115" s="420">
        <v>1</v>
      </c>
      <c r="V115" s="104"/>
      <c r="W115" s="104"/>
      <c r="X115" s="104"/>
      <c r="Y115" s="421" t="s">
        <v>453</v>
      </c>
      <c r="Z115" s="422"/>
      <c r="AA115" s="461"/>
      <c r="AB115" s="1"/>
    </row>
    <row r="116" spans="1:37" ht="19.2" customHeight="1" x14ac:dyDescent="0.25">
      <c r="A116" s="410" t="s">
        <v>272</v>
      </c>
      <c r="B116" s="411"/>
      <c r="C116" s="412"/>
      <c r="D116" s="101" t="s">
        <v>284</v>
      </c>
      <c r="E116" s="413"/>
      <c r="F116" s="102"/>
      <c r="G116" s="414"/>
      <c r="H116" s="98"/>
      <c r="I116" s="99"/>
      <c r="J116" s="415" t="str">
        <f t="shared" si="30"/>
        <v/>
      </c>
      <c r="K116" s="416"/>
      <c r="L116" s="103"/>
      <c r="M116" s="417"/>
      <c r="N116" s="418"/>
      <c r="O116" s="419" t="str">
        <f t="shared" si="25"/>
        <v/>
      </c>
      <c r="P116" s="102">
        <v>190</v>
      </c>
      <c r="Q116" s="96" t="s">
        <v>61</v>
      </c>
      <c r="R116" s="98">
        <v>210</v>
      </c>
      <c r="S116" s="99">
        <v>3.5</v>
      </c>
      <c r="T116" s="415">
        <f>IF(R116="","",PRODUCT(P116,S116,R116,U116:X116)/1000000)</f>
        <v>0.13965</v>
      </c>
      <c r="U116" s="420"/>
      <c r="V116" s="104"/>
      <c r="W116" s="104">
        <v>1</v>
      </c>
      <c r="X116" s="104"/>
      <c r="Y116" s="421"/>
      <c r="Z116" s="422"/>
      <c r="AA116" s="461"/>
      <c r="AB116" s="1"/>
    </row>
    <row r="117" spans="1:37" ht="19.95" customHeight="1" x14ac:dyDescent="0.25">
      <c r="A117" s="410" t="s">
        <v>283</v>
      </c>
      <c r="B117" s="411"/>
      <c r="C117" s="412"/>
      <c r="D117" s="101" t="s">
        <v>284</v>
      </c>
      <c r="E117" s="413"/>
      <c r="F117" s="102"/>
      <c r="G117" s="414"/>
      <c r="H117" s="98"/>
      <c r="I117" s="99"/>
      <c r="J117" s="415" t="str">
        <f t="shared" si="30"/>
        <v/>
      </c>
      <c r="K117" s="416"/>
      <c r="L117" s="103"/>
      <c r="M117" s="417"/>
      <c r="N117" s="418"/>
      <c r="O117" s="419" t="str">
        <f t="shared" si="25"/>
        <v/>
      </c>
      <c r="P117" s="102">
        <v>190</v>
      </c>
      <c r="Q117" s="414" t="s">
        <v>61</v>
      </c>
      <c r="R117" s="98">
        <v>210</v>
      </c>
      <c r="S117" s="99">
        <v>3.5</v>
      </c>
      <c r="T117" s="415">
        <f>IF(R117="","",PRODUCT(P117,S117,R117,U117:X117)/1000000)</f>
        <v>0.13965</v>
      </c>
      <c r="U117" s="420"/>
      <c r="V117" s="104"/>
      <c r="W117" s="104">
        <v>1</v>
      </c>
      <c r="X117" s="104"/>
      <c r="Y117" s="421"/>
      <c r="Z117" s="422"/>
      <c r="AA117" s="425"/>
      <c r="AB117" s="1"/>
    </row>
    <row r="118" spans="1:37" ht="19.95" customHeight="1" x14ac:dyDescent="0.25">
      <c r="A118" s="410" t="s">
        <v>285</v>
      </c>
      <c r="B118" s="411"/>
      <c r="C118" s="412"/>
      <c r="D118" s="101" t="s">
        <v>116</v>
      </c>
      <c r="E118" s="413"/>
      <c r="F118" s="102">
        <v>260</v>
      </c>
      <c r="G118" s="414" t="s">
        <v>61</v>
      </c>
      <c r="H118" s="98">
        <v>250</v>
      </c>
      <c r="I118" s="99"/>
      <c r="J118" s="415">
        <f t="shared" si="30"/>
        <v>6.5000000000000002E-2</v>
      </c>
      <c r="K118" s="416"/>
      <c r="L118" s="103"/>
      <c r="M118" s="417"/>
      <c r="N118" s="418"/>
      <c r="O118" s="419" t="str">
        <f t="shared" si="25"/>
        <v/>
      </c>
      <c r="P118" s="102"/>
      <c r="Q118" s="96"/>
      <c r="R118" s="98"/>
      <c r="S118" s="99"/>
      <c r="T118" s="415"/>
      <c r="U118" s="420"/>
      <c r="V118" s="104">
        <v>1</v>
      </c>
      <c r="W118" s="104"/>
      <c r="X118" s="104"/>
      <c r="Y118" s="421" t="s">
        <v>454</v>
      </c>
      <c r="Z118" s="422"/>
      <c r="AA118" s="425"/>
      <c r="AB118" s="3"/>
      <c r="AC118"/>
      <c r="AD118"/>
      <c r="AE118"/>
      <c r="AF118"/>
      <c r="AG118"/>
      <c r="AH118"/>
      <c r="AI118"/>
      <c r="AJ118"/>
      <c r="AK118"/>
    </row>
    <row r="119" spans="1:37" ht="19.95" customHeight="1" x14ac:dyDescent="0.25">
      <c r="A119" s="410" t="s">
        <v>285</v>
      </c>
      <c r="B119" s="411"/>
      <c r="C119" s="412"/>
      <c r="D119" s="101" t="s">
        <v>114</v>
      </c>
      <c r="E119" s="413"/>
      <c r="F119" s="102">
        <v>185</v>
      </c>
      <c r="G119" s="414" t="s">
        <v>61</v>
      </c>
      <c r="H119" s="98">
        <v>200</v>
      </c>
      <c r="I119" s="99">
        <v>3.5</v>
      </c>
      <c r="J119" s="415">
        <f t="shared" si="30"/>
        <v>0.1295</v>
      </c>
      <c r="K119" s="416"/>
      <c r="L119" s="103"/>
      <c r="M119" s="417"/>
      <c r="N119" s="418"/>
      <c r="O119" s="419" t="str">
        <f t="shared" si="25"/>
        <v/>
      </c>
      <c r="P119" s="102"/>
      <c r="Q119" s="96"/>
      <c r="R119" s="98"/>
      <c r="S119" s="99"/>
      <c r="T119" s="415" t="str">
        <f t="shared" si="26"/>
        <v/>
      </c>
      <c r="U119" s="420">
        <v>1</v>
      </c>
      <c r="V119" s="104"/>
      <c r="W119" s="104"/>
      <c r="X119" s="104"/>
      <c r="Y119" s="421" t="s">
        <v>453</v>
      </c>
      <c r="Z119" s="422"/>
      <c r="AA119" s="425"/>
      <c r="AB119" s="1"/>
    </row>
    <row r="120" spans="1:37" ht="19.95" customHeight="1" x14ac:dyDescent="0.25">
      <c r="A120" s="410" t="s">
        <v>465</v>
      </c>
      <c r="B120" s="411"/>
      <c r="C120" s="412"/>
      <c r="D120" s="101" t="s">
        <v>114</v>
      </c>
      <c r="E120" s="413"/>
      <c r="F120" s="102"/>
      <c r="G120" s="414"/>
      <c r="H120" s="98"/>
      <c r="I120" s="99"/>
      <c r="J120" s="415" t="str">
        <f t="shared" si="30"/>
        <v/>
      </c>
      <c r="K120" s="416"/>
      <c r="L120" s="103"/>
      <c r="M120" s="417"/>
      <c r="N120" s="418"/>
      <c r="O120" s="419" t="str">
        <f t="shared" ref="O120:O236" si="32">IF(M120="","",PRODUCT(K120,N120,M120,U120:X120)/1000000)</f>
        <v/>
      </c>
      <c r="P120" s="102">
        <v>185</v>
      </c>
      <c r="Q120" s="96" t="s">
        <v>61</v>
      </c>
      <c r="R120" s="98">
        <v>200</v>
      </c>
      <c r="S120" s="99">
        <v>5.5</v>
      </c>
      <c r="T120" s="415">
        <f t="shared" si="26"/>
        <v>0.40699999999999997</v>
      </c>
      <c r="U120" s="420"/>
      <c r="V120" s="104"/>
      <c r="W120" s="104">
        <v>2</v>
      </c>
      <c r="X120" s="104"/>
      <c r="Y120" s="421"/>
      <c r="Z120" s="422"/>
      <c r="AA120" s="425"/>
      <c r="AB120" s="1"/>
    </row>
    <row r="121" spans="1:37" ht="19.95" customHeight="1" x14ac:dyDescent="0.25">
      <c r="A121" s="410" t="s">
        <v>286</v>
      </c>
      <c r="B121" s="411"/>
      <c r="C121" s="412"/>
      <c r="D121" s="101" t="s">
        <v>118</v>
      </c>
      <c r="E121" s="413"/>
      <c r="F121" s="102">
        <v>240</v>
      </c>
      <c r="G121" s="414" t="s">
        <v>61</v>
      </c>
      <c r="H121" s="98">
        <v>300</v>
      </c>
      <c r="I121" s="99">
        <v>5.3</v>
      </c>
      <c r="J121" s="415">
        <f t="shared" si="30"/>
        <v>0.38159999999999999</v>
      </c>
      <c r="K121" s="416"/>
      <c r="L121" s="103"/>
      <c r="M121" s="417"/>
      <c r="N121" s="418"/>
      <c r="O121" s="419" t="str">
        <f t="shared" si="32"/>
        <v/>
      </c>
      <c r="P121" s="102"/>
      <c r="Q121" s="96"/>
      <c r="R121" s="98"/>
      <c r="S121" s="99"/>
      <c r="T121" s="415" t="str">
        <f t="shared" si="26"/>
        <v/>
      </c>
      <c r="U121" s="420"/>
      <c r="V121" s="104">
        <v>1</v>
      </c>
      <c r="W121" s="104"/>
      <c r="X121" s="104"/>
      <c r="Y121" s="421"/>
      <c r="Z121" s="422"/>
      <c r="AA121" s="423"/>
      <c r="AB121" s="1"/>
    </row>
    <row r="122" spans="1:37" ht="19.95" customHeight="1" x14ac:dyDescent="0.25">
      <c r="A122" s="410" t="s">
        <v>286</v>
      </c>
      <c r="B122" s="411"/>
      <c r="C122" s="412"/>
      <c r="D122" s="101" t="s">
        <v>146</v>
      </c>
      <c r="E122" s="413"/>
      <c r="F122" s="102"/>
      <c r="G122" s="414"/>
      <c r="H122" s="98"/>
      <c r="I122" s="99"/>
      <c r="J122" s="415"/>
      <c r="K122" s="416">
        <v>185</v>
      </c>
      <c r="L122" s="103" t="s">
        <v>61</v>
      </c>
      <c r="M122" s="417">
        <v>220</v>
      </c>
      <c r="N122" s="418">
        <v>5.3</v>
      </c>
      <c r="O122" s="419">
        <f t="shared" si="32"/>
        <v>0.21571000000000001</v>
      </c>
      <c r="P122" s="102"/>
      <c r="Q122" s="96"/>
      <c r="R122" s="98"/>
      <c r="S122" s="99"/>
      <c r="T122" s="415" t="str">
        <f t="shared" si="26"/>
        <v/>
      </c>
      <c r="U122" s="420"/>
      <c r="V122" s="104">
        <v>1</v>
      </c>
      <c r="W122" s="104"/>
      <c r="X122" s="104"/>
      <c r="Y122" s="421"/>
      <c r="Z122" s="422"/>
      <c r="AA122" s="423"/>
      <c r="AB122" s="3"/>
    </row>
    <row r="123" spans="1:37" ht="19.95" customHeight="1" x14ac:dyDescent="0.25">
      <c r="A123" s="410" t="s">
        <v>287</v>
      </c>
      <c r="B123" s="411"/>
      <c r="C123" s="412"/>
      <c r="D123" s="100" t="s">
        <v>101</v>
      </c>
      <c r="E123" s="413"/>
      <c r="F123" s="102">
        <v>240</v>
      </c>
      <c r="G123" s="414" t="s">
        <v>61</v>
      </c>
      <c r="H123" s="98">
        <v>260</v>
      </c>
      <c r="I123" s="99">
        <v>6</v>
      </c>
      <c r="J123" s="415">
        <f>IF(H123="","",PRODUCT(F123,I123,H123,U123:X123)/1000000)</f>
        <v>0.37440000000000001</v>
      </c>
      <c r="K123" s="416"/>
      <c r="L123" s="103"/>
      <c r="M123" s="417"/>
      <c r="N123" s="418"/>
      <c r="O123" s="419" t="str">
        <f t="shared" si="32"/>
        <v/>
      </c>
      <c r="P123" s="102"/>
      <c r="Q123" s="96"/>
      <c r="R123" s="98"/>
      <c r="S123" s="99"/>
      <c r="T123" s="415" t="str">
        <f t="shared" si="26"/>
        <v/>
      </c>
      <c r="U123" s="420">
        <v>1</v>
      </c>
      <c r="V123" s="104"/>
      <c r="W123" s="104"/>
      <c r="X123" s="104"/>
      <c r="Y123" s="421" t="s">
        <v>452</v>
      </c>
      <c r="Z123" s="422"/>
      <c r="AA123" s="423"/>
      <c r="AB123" s="3"/>
    </row>
    <row r="124" spans="1:37" ht="19.95" customHeight="1" x14ac:dyDescent="0.25">
      <c r="A124" s="410" t="s">
        <v>287</v>
      </c>
      <c r="B124" s="411"/>
      <c r="C124" s="412"/>
      <c r="D124" s="101" t="s">
        <v>288</v>
      </c>
      <c r="E124" s="413"/>
      <c r="F124" s="102">
        <v>195</v>
      </c>
      <c r="G124" s="414" t="s">
        <v>61</v>
      </c>
      <c r="H124" s="98">
        <v>320</v>
      </c>
      <c r="I124" s="99">
        <v>2</v>
      </c>
      <c r="J124" s="415">
        <f t="shared" si="30"/>
        <v>0.12479999999999999</v>
      </c>
      <c r="K124" s="416"/>
      <c r="L124" s="103"/>
      <c r="M124" s="417"/>
      <c r="N124" s="418"/>
      <c r="O124" s="419" t="str">
        <f t="shared" si="32"/>
        <v/>
      </c>
      <c r="P124" s="102"/>
      <c r="Q124" s="96"/>
      <c r="R124" s="98"/>
      <c r="S124" s="99"/>
      <c r="T124" s="415" t="str">
        <f t="shared" si="26"/>
        <v/>
      </c>
      <c r="U124" s="420">
        <v>1</v>
      </c>
      <c r="V124" s="104"/>
      <c r="W124" s="104"/>
      <c r="X124" s="104"/>
      <c r="Y124" s="421" t="s">
        <v>458</v>
      </c>
      <c r="Z124" s="422"/>
      <c r="AA124" s="423"/>
      <c r="AB124" s="1"/>
    </row>
    <row r="125" spans="1:37" ht="19.2" customHeight="1" x14ac:dyDescent="0.25">
      <c r="A125" s="410" t="s">
        <v>287</v>
      </c>
      <c r="B125" s="411"/>
      <c r="C125" s="412"/>
      <c r="D125" s="101" t="s">
        <v>114</v>
      </c>
      <c r="E125" s="413"/>
      <c r="F125" s="102">
        <v>200</v>
      </c>
      <c r="G125" s="414" t="s">
        <v>61</v>
      </c>
      <c r="H125" s="98">
        <v>200</v>
      </c>
      <c r="I125" s="99">
        <v>3</v>
      </c>
      <c r="J125" s="415">
        <f t="shared" si="30"/>
        <v>0.12</v>
      </c>
      <c r="K125" s="416"/>
      <c r="L125" s="103"/>
      <c r="M125" s="417"/>
      <c r="N125" s="418"/>
      <c r="O125" s="419" t="str">
        <f t="shared" si="32"/>
        <v/>
      </c>
      <c r="P125" s="102"/>
      <c r="Q125" s="96"/>
      <c r="R125" s="98"/>
      <c r="S125" s="99"/>
      <c r="T125" s="415" t="str">
        <f t="shared" si="26"/>
        <v/>
      </c>
      <c r="U125" s="420">
        <v>1</v>
      </c>
      <c r="V125" s="104"/>
      <c r="W125" s="104"/>
      <c r="X125" s="104"/>
      <c r="Y125" s="421" t="s">
        <v>453</v>
      </c>
      <c r="Z125" s="422"/>
      <c r="AA125" s="423"/>
      <c r="AB125" s="1"/>
    </row>
    <row r="126" spans="1:37" ht="19.2" customHeight="1" x14ac:dyDescent="0.25">
      <c r="A126" s="410" t="s">
        <v>287</v>
      </c>
      <c r="B126" s="411"/>
      <c r="C126" s="412"/>
      <c r="D126" s="101" t="s">
        <v>414</v>
      </c>
      <c r="E126" s="413"/>
      <c r="F126" s="102">
        <v>180</v>
      </c>
      <c r="G126" s="414" t="s">
        <v>61</v>
      </c>
      <c r="H126" s="98">
        <v>190</v>
      </c>
      <c r="I126" s="99">
        <v>1</v>
      </c>
      <c r="J126" s="415"/>
      <c r="K126" s="416"/>
      <c r="L126" s="103"/>
      <c r="M126" s="417"/>
      <c r="N126" s="418"/>
      <c r="O126" s="419" t="str">
        <f t="shared" ref="O126" si="33">IF(M126="","",PRODUCT(K126,N126,M126,U126:X126)/1000000)</f>
        <v/>
      </c>
      <c r="P126" s="102"/>
      <c r="Q126" s="96"/>
      <c r="R126" s="98"/>
      <c r="S126" s="99"/>
      <c r="T126" s="415" t="str">
        <f t="shared" ref="T126" si="34">IF(R126="","",PRODUCT(P126,S126,R126,U126:X126)/1000000)</f>
        <v/>
      </c>
      <c r="U126" s="420"/>
      <c r="V126" s="104"/>
      <c r="W126" s="104"/>
      <c r="X126" s="104"/>
      <c r="Y126" s="421"/>
      <c r="Z126" s="422"/>
      <c r="AA126" s="457" t="s">
        <v>102</v>
      </c>
      <c r="AB126" s="1"/>
    </row>
    <row r="127" spans="1:37" ht="19.2" customHeight="1" x14ac:dyDescent="0.25">
      <c r="A127" s="410" t="s">
        <v>293</v>
      </c>
      <c r="B127" s="411"/>
      <c r="C127" s="412"/>
      <c r="D127" s="101" t="s">
        <v>414</v>
      </c>
      <c r="E127" s="413"/>
      <c r="F127" s="102">
        <v>180</v>
      </c>
      <c r="G127" s="414" t="s">
        <v>61</v>
      </c>
      <c r="H127" s="98">
        <v>190</v>
      </c>
      <c r="I127" s="99">
        <v>1</v>
      </c>
      <c r="J127" s="415"/>
      <c r="K127" s="416"/>
      <c r="L127" s="103"/>
      <c r="M127" s="417"/>
      <c r="N127" s="418"/>
      <c r="O127" s="419" t="str">
        <f t="shared" ref="O127" si="35">IF(M127="","",PRODUCT(K127,N127,M127,U127:X127)/1000000)</f>
        <v/>
      </c>
      <c r="P127" s="102"/>
      <c r="Q127" s="96"/>
      <c r="R127" s="98"/>
      <c r="S127" s="99"/>
      <c r="T127" s="415" t="str">
        <f t="shared" ref="T127" si="36">IF(R127="","",PRODUCT(P127,S127,R127,U127:X127)/1000000)</f>
        <v/>
      </c>
      <c r="U127" s="420"/>
      <c r="V127" s="104"/>
      <c r="W127" s="104"/>
      <c r="X127" s="104"/>
      <c r="Y127" s="421"/>
      <c r="Z127" s="422"/>
      <c r="AA127" s="457" t="s">
        <v>102</v>
      </c>
      <c r="AB127" s="1"/>
    </row>
    <row r="128" spans="1:37" ht="19.2" customHeight="1" x14ac:dyDescent="0.25">
      <c r="A128" s="410" t="s">
        <v>423</v>
      </c>
      <c r="B128" s="411"/>
      <c r="C128" s="412"/>
      <c r="D128" s="101" t="s">
        <v>414</v>
      </c>
      <c r="E128" s="413"/>
      <c r="F128" s="102">
        <v>180</v>
      </c>
      <c r="G128" s="414" t="s">
        <v>61</v>
      </c>
      <c r="H128" s="98">
        <v>190</v>
      </c>
      <c r="I128" s="99">
        <v>1</v>
      </c>
      <c r="J128" s="415"/>
      <c r="K128" s="416"/>
      <c r="L128" s="103"/>
      <c r="M128" s="417"/>
      <c r="N128" s="418"/>
      <c r="O128" s="419" t="str">
        <f t="shared" ref="O128" si="37">IF(M128="","",PRODUCT(K128,N128,M128,U128:X128)/1000000)</f>
        <v/>
      </c>
      <c r="P128" s="102"/>
      <c r="Q128" s="96"/>
      <c r="R128" s="98"/>
      <c r="S128" s="99"/>
      <c r="T128" s="415" t="str">
        <f t="shared" ref="T128" si="38">IF(R128="","",PRODUCT(P128,S128,R128,U128:X128)/1000000)</f>
        <v/>
      </c>
      <c r="U128" s="420"/>
      <c r="V128" s="104"/>
      <c r="W128" s="104"/>
      <c r="X128" s="104"/>
      <c r="Y128" s="421"/>
      <c r="Z128" s="422"/>
      <c r="AA128" s="457" t="s">
        <v>420</v>
      </c>
      <c r="AB128" s="1"/>
    </row>
    <row r="129" spans="1:37" ht="30.45" customHeight="1" x14ac:dyDescent="0.25">
      <c r="A129" s="410" t="s">
        <v>289</v>
      </c>
      <c r="B129" s="411"/>
      <c r="C129" s="412"/>
      <c r="D129" s="101" t="s">
        <v>435</v>
      </c>
      <c r="E129" s="413"/>
      <c r="F129" s="102">
        <v>160</v>
      </c>
      <c r="G129" s="414" t="s">
        <v>61</v>
      </c>
      <c r="H129" s="98">
        <v>155</v>
      </c>
      <c r="I129" s="99">
        <v>1.5</v>
      </c>
      <c r="J129" s="415"/>
      <c r="K129" s="416"/>
      <c r="L129" s="103"/>
      <c r="M129" s="417"/>
      <c r="N129" s="418"/>
      <c r="O129" s="419" t="str">
        <f t="shared" si="32"/>
        <v/>
      </c>
      <c r="P129" s="102"/>
      <c r="Q129" s="96"/>
      <c r="R129" s="98"/>
      <c r="S129" s="99"/>
      <c r="T129" s="415" t="str">
        <f t="shared" si="26"/>
        <v/>
      </c>
      <c r="U129" s="420"/>
      <c r="V129" s="104"/>
      <c r="W129" s="104"/>
      <c r="X129" s="104"/>
      <c r="Y129" s="421"/>
      <c r="Z129" s="422"/>
      <c r="AA129" s="457" t="s">
        <v>434</v>
      </c>
      <c r="AB129" s="3"/>
      <c r="AC129"/>
      <c r="AD129"/>
      <c r="AE129"/>
      <c r="AF129"/>
      <c r="AG129"/>
      <c r="AH129"/>
      <c r="AI129"/>
      <c r="AJ129"/>
      <c r="AK129"/>
    </row>
    <row r="130" spans="1:37" ht="19.95" customHeight="1" x14ac:dyDescent="0.25">
      <c r="A130" s="410" t="s">
        <v>290</v>
      </c>
      <c r="B130" s="411"/>
      <c r="C130" s="412"/>
      <c r="D130" s="101" t="s">
        <v>139</v>
      </c>
      <c r="E130" s="413"/>
      <c r="F130" s="102">
        <v>320</v>
      </c>
      <c r="G130" s="414" t="s">
        <v>61</v>
      </c>
      <c r="H130" s="98">
        <v>200</v>
      </c>
      <c r="I130" s="99">
        <v>3.5</v>
      </c>
      <c r="J130" s="415">
        <f t="shared" si="30"/>
        <v>0.224</v>
      </c>
      <c r="K130" s="416"/>
      <c r="L130" s="103"/>
      <c r="M130" s="417"/>
      <c r="N130" s="418"/>
      <c r="O130" s="419" t="str">
        <f t="shared" si="32"/>
        <v/>
      </c>
      <c r="P130" s="102"/>
      <c r="Q130" s="96"/>
      <c r="R130" s="98"/>
      <c r="S130" s="99"/>
      <c r="T130" s="415" t="str">
        <f t="shared" si="26"/>
        <v/>
      </c>
      <c r="U130" s="420">
        <v>1</v>
      </c>
      <c r="V130" s="104"/>
      <c r="W130" s="104"/>
      <c r="X130" s="104"/>
      <c r="Y130" s="421" t="s">
        <v>456</v>
      </c>
      <c r="Z130" s="422"/>
      <c r="AA130" s="423"/>
      <c r="AB130" s="1"/>
    </row>
    <row r="131" spans="1:37" ht="19.95" customHeight="1" x14ac:dyDescent="0.25">
      <c r="A131" s="410" t="s">
        <v>291</v>
      </c>
      <c r="B131" s="411"/>
      <c r="C131" s="412"/>
      <c r="D131" s="101" t="s">
        <v>135</v>
      </c>
      <c r="E131" s="413"/>
      <c r="F131" s="102"/>
      <c r="G131" s="414"/>
      <c r="H131" s="98"/>
      <c r="I131" s="99"/>
      <c r="J131" s="415" t="str">
        <f t="shared" si="30"/>
        <v/>
      </c>
      <c r="K131" s="416"/>
      <c r="L131" s="103"/>
      <c r="M131" s="417"/>
      <c r="N131" s="418"/>
      <c r="O131" s="419" t="str">
        <f t="shared" si="32"/>
        <v/>
      </c>
      <c r="P131" s="102">
        <v>200</v>
      </c>
      <c r="Q131" s="96" t="s">
        <v>61</v>
      </c>
      <c r="R131" s="98">
        <v>220</v>
      </c>
      <c r="S131" s="99">
        <v>1.5</v>
      </c>
      <c r="T131" s="415">
        <f t="shared" si="26"/>
        <v>6.6000000000000003E-2</v>
      </c>
      <c r="U131" s="420"/>
      <c r="V131" s="104"/>
      <c r="W131" s="104">
        <v>1</v>
      </c>
      <c r="X131" s="104"/>
      <c r="Y131" s="421"/>
      <c r="Z131" s="422"/>
      <c r="AA131" s="423"/>
      <c r="AB131" s="3"/>
      <c r="AC131"/>
      <c r="AD131"/>
      <c r="AE131"/>
      <c r="AF131"/>
      <c r="AG131"/>
      <c r="AH131"/>
      <c r="AI131"/>
      <c r="AJ131"/>
      <c r="AK131"/>
    </row>
    <row r="132" spans="1:37" ht="19.95" customHeight="1" x14ac:dyDescent="0.25">
      <c r="A132" s="410" t="s">
        <v>292</v>
      </c>
      <c r="B132" s="411"/>
      <c r="C132" s="412"/>
      <c r="D132" s="101" t="s">
        <v>135</v>
      </c>
      <c r="E132" s="413"/>
      <c r="F132" s="102"/>
      <c r="G132" s="414"/>
      <c r="H132" s="98"/>
      <c r="I132" s="99"/>
      <c r="J132" s="415" t="str">
        <f t="shared" si="30"/>
        <v/>
      </c>
      <c r="K132" s="416"/>
      <c r="L132" s="103"/>
      <c r="M132" s="417"/>
      <c r="N132" s="418"/>
      <c r="O132" s="419" t="str">
        <f t="shared" si="32"/>
        <v/>
      </c>
      <c r="P132" s="102">
        <v>200</v>
      </c>
      <c r="Q132" s="96" t="s">
        <v>61</v>
      </c>
      <c r="R132" s="98">
        <v>220</v>
      </c>
      <c r="S132" s="99">
        <v>1.5</v>
      </c>
      <c r="T132" s="415">
        <f t="shared" si="26"/>
        <v>6.6000000000000003E-2</v>
      </c>
      <c r="U132" s="420"/>
      <c r="V132" s="104"/>
      <c r="W132" s="104">
        <v>1</v>
      </c>
      <c r="X132" s="104"/>
      <c r="Y132" s="421"/>
      <c r="Z132" s="422"/>
      <c r="AA132" s="423"/>
      <c r="AB132" s="1"/>
    </row>
    <row r="133" spans="1:37" ht="19.95" customHeight="1" x14ac:dyDescent="0.25">
      <c r="A133" s="410" t="s">
        <v>348</v>
      </c>
      <c r="B133" s="411"/>
      <c r="C133" s="412"/>
      <c r="D133" s="101" t="s">
        <v>146</v>
      </c>
      <c r="E133" s="413"/>
      <c r="F133" s="102"/>
      <c r="G133" s="414"/>
      <c r="H133" s="98"/>
      <c r="I133" s="99"/>
      <c r="J133" s="415" t="str">
        <f t="shared" si="30"/>
        <v/>
      </c>
      <c r="K133" s="416">
        <v>180</v>
      </c>
      <c r="L133" s="103" t="s">
        <v>61</v>
      </c>
      <c r="M133" s="417">
        <v>220</v>
      </c>
      <c r="N133" s="418">
        <v>4</v>
      </c>
      <c r="O133" s="419">
        <f t="shared" si="32"/>
        <v>0.15840000000000001</v>
      </c>
      <c r="P133" s="102"/>
      <c r="Q133" s="96"/>
      <c r="R133" s="98"/>
      <c r="S133" s="99"/>
      <c r="T133" s="415" t="str">
        <f t="shared" si="26"/>
        <v/>
      </c>
      <c r="U133" s="420"/>
      <c r="V133" s="104">
        <v>1</v>
      </c>
      <c r="W133" s="104"/>
      <c r="X133" s="104"/>
      <c r="Y133" s="421"/>
      <c r="Z133" s="422"/>
      <c r="AA133" s="423"/>
      <c r="AB133" s="1"/>
    </row>
    <row r="134" spans="1:37" ht="19.95" customHeight="1" x14ac:dyDescent="0.25">
      <c r="A134" s="410" t="s">
        <v>293</v>
      </c>
      <c r="B134" s="411"/>
      <c r="C134" s="412"/>
      <c r="D134" s="101" t="s">
        <v>114</v>
      </c>
      <c r="E134" s="413"/>
      <c r="F134" s="102">
        <v>205</v>
      </c>
      <c r="G134" s="414" t="s">
        <v>61</v>
      </c>
      <c r="H134" s="98">
        <v>205</v>
      </c>
      <c r="I134" s="99">
        <v>2.5</v>
      </c>
      <c r="J134" s="415">
        <f t="shared" si="30"/>
        <v>0.1050625</v>
      </c>
      <c r="K134" s="416"/>
      <c r="L134" s="103"/>
      <c r="M134" s="417"/>
      <c r="N134" s="418"/>
      <c r="O134" s="419" t="str">
        <f t="shared" si="32"/>
        <v/>
      </c>
      <c r="P134" s="102"/>
      <c r="Q134" s="96"/>
      <c r="R134" s="98"/>
      <c r="S134" s="99"/>
      <c r="T134" s="415" t="str">
        <f t="shared" si="26"/>
        <v/>
      </c>
      <c r="U134" s="420">
        <v>1</v>
      </c>
      <c r="V134" s="104"/>
      <c r="W134" s="104"/>
      <c r="X134" s="104"/>
      <c r="Y134" s="421" t="s">
        <v>453</v>
      </c>
      <c r="Z134" s="422"/>
      <c r="AA134" s="423"/>
      <c r="AB134" s="3"/>
    </row>
    <row r="135" spans="1:37" ht="19.95" customHeight="1" x14ac:dyDescent="0.25">
      <c r="A135" s="410" t="s">
        <v>292</v>
      </c>
      <c r="B135" s="411"/>
      <c r="C135" s="412"/>
      <c r="D135" s="101" t="s">
        <v>144</v>
      </c>
      <c r="E135" s="413"/>
      <c r="F135" s="102">
        <v>170</v>
      </c>
      <c r="G135" s="414" t="s">
        <v>61</v>
      </c>
      <c r="H135" s="98">
        <v>170</v>
      </c>
      <c r="I135" s="99">
        <v>1.5</v>
      </c>
      <c r="J135" s="415">
        <f t="shared" si="30"/>
        <v>4.335E-2</v>
      </c>
      <c r="K135" s="416"/>
      <c r="L135" s="103"/>
      <c r="M135" s="417"/>
      <c r="N135" s="418"/>
      <c r="O135" s="419" t="str">
        <f t="shared" si="32"/>
        <v/>
      </c>
      <c r="P135" s="102"/>
      <c r="Q135" s="96"/>
      <c r="R135" s="98"/>
      <c r="S135" s="99"/>
      <c r="T135" s="415" t="str">
        <f t="shared" si="26"/>
        <v/>
      </c>
      <c r="U135" s="420">
        <v>1</v>
      </c>
      <c r="V135" s="104"/>
      <c r="W135" s="104"/>
      <c r="X135" s="104"/>
      <c r="Y135" s="421" t="s">
        <v>453</v>
      </c>
      <c r="Z135" s="422"/>
      <c r="AA135" s="423"/>
    </row>
    <row r="136" spans="1:37" ht="19.95" customHeight="1" x14ac:dyDescent="0.25">
      <c r="A136" s="410" t="s">
        <v>294</v>
      </c>
      <c r="B136" s="411"/>
      <c r="C136" s="412"/>
      <c r="D136" s="101" t="s">
        <v>116</v>
      </c>
      <c r="E136" s="413"/>
      <c r="F136" s="102"/>
      <c r="G136" s="414"/>
      <c r="H136" s="98"/>
      <c r="I136" s="99"/>
      <c r="J136" s="415" t="str">
        <f t="shared" si="30"/>
        <v/>
      </c>
      <c r="K136" s="416">
        <v>235</v>
      </c>
      <c r="L136" s="103" t="s">
        <v>61</v>
      </c>
      <c r="M136" s="417">
        <v>240</v>
      </c>
      <c r="N136" s="418">
        <v>2.2999999999999998</v>
      </c>
      <c r="O136" s="419">
        <f t="shared" si="32"/>
        <v>0.25944</v>
      </c>
      <c r="P136" s="102"/>
      <c r="Q136" s="414"/>
      <c r="R136" s="98"/>
      <c r="S136" s="99"/>
      <c r="T136" s="415" t="str">
        <f t="shared" si="26"/>
        <v/>
      </c>
      <c r="U136" s="420"/>
      <c r="V136" s="104">
        <v>2</v>
      </c>
      <c r="W136" s="104"/>
      <c r="X136" s="104"/>
      <c r="Y136" s="421" t="s">
        <v>454</v>
      </c>
      <c r="Z136" s="422"/>
      <c r="AA136" s="423"/>
    </row>
    <row r="137" spans="1:37" ht="19.95" customHeight="1" x14ac:dyDescent="0.25">
      <c r="A137" s="410" t="s">
        <v>348</v>
      </c>
      <c r="B137" s="411"/>
      <c r="C137" s="412"/>
      <c r="D137" s="101" t="s">
        <v>139</v>
      </c>
      <c r="E137" s="413"/>
      <c r="F137" s="102">
        <v>320</v>
      </c>
      <c r="G137" s="414" t="s">
        <v>61</v>
      </c>
      <c r="H137" s="98">
        <v>200</v>
      </c>
      <c r="I137" s="99">
        <v>3.5</v>
      </c>
      <c r="J137" s="415">
        <f t="shared" si="30"/>
        <v>0.224</v>
      </c>
      <c r="K137" s="416"/>
      <c r="L137" s="103"/>
      <c r="M137" s="417"/>
      <c r="N137" s="418"/>
      <c r="O137" s="419" t="str">
        <f t="shared" si="32"/>
        <v/>
      </c>
      <c r="P137" s="102"/>
      <c r="Q137" s="96"/>
      <c r="R137" s="98"/>
      <c r="S137" s="99"/>
      <c r="T137" s="415" t="str">
        <f t="shared" si="26"/>
        <v/>
      </c>
      <c r="U137" s="420"/>
      <c r="V137" s="104">
        <v>1</v>
      </c>
      <c r="W137" s="104"/>
      <c r="X137" s="104"/>
      <c r="Y137" s="421"/>
      <c r="Z137" s="422"/>
      <c r="AA137" s="423"/>
    </row>
    <row r="138" spans="1:37" ht="21.6" customHeight="1" x14ac:dyDescent="0.25">
      <c r="A138" s="410" t="s">
        <v>295</v>
      </c>
      <c r="B138" s="411"/>
      <c r="C138" s="412"/>
      <c r="D138" s="101" t="s">
        <v>114</v>
      </c>
      <c r="E138" s="413"/>
      <c r="F138" s="102">
        <v>200</v>
      </c>
      <c r="G138" s="414" t="s">
        <v>61</v>
      </c>
      <c r="H138" s="98">
        <v>200</v>
      </c>
      <c r="I138" s="99">
        <v>2.5</v>
      </c>
      <c r="J138" s="415">
        <f t="shared" si="30"/>
        <v>0.1</v>
      </c>
      <c r="K138" s="416"/>
      <c r="L138" s="103"/>
      <c r="M138" s="417"/>
      <c r="N138" s="418"/>
      <c r="O138" s="419" t="str">
        <f t="shared" si="32"/>
        <v/>
      </c>
      <c r="P138" s="102"/>
      <c r="Q138" s="96"/>
      <c r="R138" s="98"/>
      <c r="S138" s="99"/>
      <c r="T138" s="415" t="str">
        <f t="shared" si="26"/>
        <v/>
      </c>
      <c r="U138" s="420">
        <v>1</v>
      </c>
      <c r="V138" s="104"/>
      <c r="W138" s="104"/>
      <c r="X138" s="104"/>
      <c r="Y138" s="421" t="s">
        <v>453</v>
      </c>
      <c r="Z138" s="422"/>
      <c r="AA138" s="423"/>
    </row>
    <row r="139" spans="1:37" ht="19.95" customHeight="1" x14ac:dyDescent="0.25">
      <c r="A139" s="410" t="s">
        <v>296</v>
      </c>
      <c r="B139" s="411"/>
      <c r="C139" s="412"/>
      <c r="D139" s="101" t="s">
        <v>101</v>
      </c>
      <c r="E139" s="413"/>
      <c r="F139" s="102"/>
      <c r="G139" s="414"/>
      <c r="H139" s="98"/>
      <c r="I139" s="99"/>
      <c r="J139" s="415" t="str">
        <f t="shared" si="30"/>
        <v/>
      </c>
      <c r="K139" s="416">
        <v>275</v>
      </c>
      <c r="L139" s="103" t="s">
        <v>61</v>
      </c>
      <c r="M139" s="417">
        <v>320</v>
      </c>
      <c r="N139" s="418">
        <v>8.5</v>
      </c>
      <c r="O139" s="419">
        <f t="shared" ref="O139" si="39">IF(M139="","",PRODUCT(K139,N139,M139,U139:X139)/1000000)</f>
        <v>0.748</v>
      </c>
      <c r="P139" s="102"/>
      <c r="Q139" s="96"/>
      <c r="R139" s="98"/>
      <c r="S139" s="99"/>
      <c r="T139" s="415" t="str">
        <f t="shared" si="26"/>
        <v/>
      </c>
      <c r="U139" s="420">
        <v>1</v>
      </c>
      <c r="V139" s="104"/>
      <c r="W139" s="104"/>
      <c r="X139" s="104"/>
      <c r="Y139" s="421" t="s">
        <v>452</v>
      </c>
      <c r="Z139" s="422"/>
      <c r="AA139" s="423"/>
    </row>
    <row r="140" spans="1:37" ht="19.95" customHeight="1" x14ac:dyDescent="0.25">
      <c r="A140" s="410" t="s">
        <v>296</v>
      </c>
      <c r="B140" s="411"/>
      <c r="C140" s="412"/>
      <c r="D140" s="101" t="s">
        <v>142</v>
      </c>
      <c r="E140" s="413"/>
      <c r="F140" s="102">
        <v>200</v>
      </c>
      <c r="G140" s="414" t="s">
        <v>61</v>
      </c>
      <c r="H140" s="98">
        <v>320</v>
      </c>
      <c r="I140" s="99">
        <v>2</v>
      </c>
      <c r="J140" s="415">
        <f t="shared" si="30"/>
        <v>0.128</v>
      </c>
      <c r="K140" s="416"/>
      <c r="L140" s="103"/>
      <c r="M140" s="417"/>
      <c r="N140" s="418"/>
      <c r="O140" s="419" t="str">
        <f t="shared" si="32"/>
        <v/>
      </c>
      <c r="P140" s="102"/>
      <c r="Q140" s="96"/>
      <c r="R140" s="98"/>
      <c r="S140" s="99"/>
      <c r="T140" s="415" t="str">
        <f t="shared" ref="T140:T310" si="40">IF(R140="","",PRODUCT(P140,S140,R140,U140:X140)/1000000)</f>
        <v/>
      </c>
      <c r="U140" s="420">
        <v>1</v>
      </c>
      <c r="V140" s="104"/>
      <c r="W140" s="104"/>
      <c r="X140" s="104"/>
      <c r="Y140" s="421" t="s">
        <v>458</v>
      </c>
      <c r="Z140" s="422"/>
      <c r="AA140" s="423"/>
    </row>
    <row r="141" spans="1:37" ht="19.95" customHeight="1" x14ac:dyDescent="0.25">
      <c r="A141" s="410" t="s">
        <v>296</v>
      </c>
      <c r="B141" s="411"/>
      <c r="C141" s="412"/>
      <c r="D141" s="101" t="s">
        <v>114</v>
      </c>
      <c r="E141" s="413"/>
      <c r="F141" s="102">
        <v>200</v>
      </c>
      <c r="G141" s="414" t="s">
        <v>61</v>
      </c>
      <c r="H141" s="98">
        <v>200</v>
      </c>
      <c r="I141" s="99">
        <v>6</v>
      </c>
      <c r="J141" s="415">
        <f t="shared" si="30"/>
        <v>0.24</v>
      </c>
      <c r="K141" s="416"/>
      <c r="L141" s="103"/>
      <c r="M141" s="417"/>
      <c r="N141" s="418"/>
      <c r="O141" s="419" t="str">
        <f t="shared" si="32"/>
        <v/>
      </c>
      <c r="P141" s="102"/>
      <c r="Q141" s="96"/>
      <c r="R141" s="98"/>
      <c r="S141" s="99"/>
      <c r="T141" s="415" t="str">
        <f t="shared" si="40"/>
        <v/>
      </c>
      <c r="U141" s="420">
        <v>1</v>
      </c>
      <c r="V141" s="104"/>
      <c r="W141" s="104"/>
      <c r="X141" s="104"/>
      <c r="Y141" s="421" t="s">
        <v>453</v>
      </c>
      <c r="Z141" s="422"/>
      <c r="AA141" s="423"/>
    </row>
    <row r="142" spans="1:37" ht="19.95" customHeight="1" thickBot="1" x14ac:dyDescent="0.3">
      <c r="A142" s="410" t="s">
        <v>297</v>
      </c>
      <c r="B142" s="411"/>
      <c r="C142" s="412"/>
      <c r="D142" s="101" t="s">
        <v>144</v>
      </c>
      <c r="E142" s="413"/>
      <c r="F142" s="102">
        <v>175</v>
      </c>
      <c r="G142" s="414" t="s">
        <v>61</v>
      </c>
      <c r="H142" s="98">
        <v>175</v>
      </c>
      <c r="I142" s="99">
        <v>2.5</v>
      </c>
      <c r="J142" s="415">
        <f t="shared" si="30"/>
        <v>7.6562500000000006E-2</v>
      </c>
      <c r="K142" s="416"/>
      <c r="L142" s="103"/>
      <c r="M142" s="417"/>
      <c r="N142" s="418"/>
      <c r="O142" s="419" t="str">
        <f t="shared" si="32"/>
        <v/>
      </c>
      <c r="P142" s="102"/>
      <c r="Q142" s="96"/>
      <c r="R142" s="98"/>
      <c r="S142" s="99"/>
      <c r="T142" s="415" t="str">
        <f t="shared" si="40"/>
        <v/>
      </c>
      <c r="U142" s="420">
        <v>1</v>
      </c>
      <c r="V142" s="104"/>
      <c r="W142" s="104"/>
      <c r="X142" s="104"/>
      <c r="Y142" s="421"/>
      <c r="Z142" s="422"/>
      <c r="AA142" s="750" t="s">
        <v>624</v>
      </c>
    </row>
    <row r="143" spans="1:37" ht="20.399999999999999" customHeight="1" thickBot="1" x14ac:dyDescent="0.3">
      <c r="A143" s="581" t="s">
        <v>608</v>
      </c>
      <c r="B143" s="582"/>
      <c r="C143" s="582"/>
      <c r="D143" s="582"/>
      <c r="E143" s="582"/>
      <c r="F143" s="582"/>
      <c r="G143" s="582"/>
      <c r="H143" s="582"/>
      <c r="I143" s="582"/>
      <c r="J143" s="582"/>
      <c r="K143" s="582"/>
      <c r="L143" s="582"/>
      <c r="M143" s="582"/>
      <c r="N143" s="582"/>
      <c r="O143" s="582"/>
      <c r="P143" s="582"/>
      <c r="Q143" s="582"/>
      <c r="R143" s="582"/>
      <c r="S143" s="582"/>
      <c r="T143" s="582"/>
      <c r="U143" s="582"/>
      <c r="V143" s="582"/>
      <c r="W143" s="582"/>
      <c r="X143" s="582"/>
      <c r="Y143" s="582"/>
      <c r="Z143" s="582"/>
      <c r="AA143" s="583"/>
      <c r="AB143" s="10"/>
      <c r="AC143"/>
      <c r="AD143"/>
      <c r="AE143"/>
      <c r="AF143"/>
      <c r="AG143"/>
      <c r="AH143"/>
      <c r="AI143"/>
      <c r="AJ143"/>
      <c r="AK143"/>
    </row>
    <row r="144" spans="1:37" ht="45" customHeight="1" x14ac:dyDescent="0.25">
      <c r="A144" s="454" t="s">
        <v>615</v>
      </c>
      <c r="B144" s="411"/>
      <c r="C144" s="412"/>
      <c r="D144" s="101" t="s">
        <v>140</v>
      </c>
      <c r="E144" s="455" t="s">
        <v>241</v>
      </c>
      <c r="F144" s="102">
        <v>210</v>
      </c>
      <c r="G144" s="414" t="s">
        <v>61</v>
      </c>
      <c r="H144" s="98">
        <v>180</v>
      </c>
      <c r="I144" s="99">
        <v>5.5</v>
      </c>
      <c r="J144" s="415">
        <f t="shared" ref="J144:J145" si="41">IF(H144="","",PRODUCT(F144,I144,H144,U144:X144)/1000000)</f>
        <v>0.83160000000000001</v>
      </c>
      <c r="K144" s="416"/>
      <c r="L144" s="103"/>
      <c r="M144" s="417"/>
      <c r="N144" s="418"/>
      <c r="O144" s="456"/>
      <c r="P144" s="102"/>
      <c r="Q144" s="96"/>
      <c r="R144" s="98"/>
      <c r="S144" s="99"/>
      <c r="T144" s="415" t="str">
        <f t="shared" ref="T144:T145" si="42">IF(R144="","",PRODUCT(P144,S144,R144,U144:X144)/1000000)</f>
        <v/>
      </c>
      <c r="U144" s="420"/>
      <c r="V144" s="104">
        <v>4</v>
      </c>
      <c r="W144" s="104"/>
      <c r="X144" s="104"/>
      <c r="Y144" s="421" t="s">
        <v>442</v>
      </c>
      <c r="Z144" s="422"/>
      <c r="AA144" s="423"/>
    </row>
    <row r="145" spans="1:37" ht="49.8" customHeight="1" x14ac:dyDescent="0.25">
      <c r="A145" s="454" t="s">
        <v>615</v>
      </c>
      <c r="B145" s="411"/>
      <c r="C145" s="412"/>
      <c r="D145" s="101" t="s">
        <v>141</v>
      </c>
      <c r="E145" s="455" t="s">
        <v>241</v>
      </c>
      <c r="F145" s="102">
        <v>210</v>
      </c>
      <c r="G145" s="414" t="s">
        <v>61</v>
      </c>
      <c r="H145" s="98">
        <v>180</v>
      </c>
      <c r="I145" s="99">
        <v>5.5</v>
      </c>
      <c r="J145" s="415">
        <f t="shared" si="41"/>
        <v>0.83160000000000001</v>
      </c>
      <c r="K145" s="416"/>
      <c r="L145" s="103"/>
      <c r="M145" s="417"/>
      <c r="N145" s="418"/>
      <c r="O145" s="456"/>
      <c r="P145" s="102"/>
      <c r="Q145" s="96"/>
      <c r="R145" s="98"/>
      <c r="S145" s="99"/>
      <c r="T145" s="415" t="str">
        <f t="shared" si="42"/>
        <v/>
      </c>
      <c r="U145" s="420"/>
      <c r="V145" s="104">
        <v>4</v>
      </c>
      <c r="W145" s="104"/>
      <c r="X145" s="104"/>
      <c r="Y145" s="421" t="s">
        <v>442</v>
      </c>
      <c r="Z145" s="422"/>
      <c r="AA145" s="423"/>
    </row>
    <row r="146" spans="1:37" ht="19.95" customHeight="1" x14ac:dyDescent="0.25">
      <c r="A146" s="410" t="s">
        <v>447</v>
      </c>
      <c r="B146" s="411"/>
      <c r="C146" s="412"/>
      <c r="D146" s="101" t="s">
        <v>115</v>
      </c>
      <c r="E146" s="413"/>
      <c r="F146" s="102">
        <v>140</v>
      </c>
      <c r="G146" s="414" t="s">
        <v>61</v>
      </c>
      <c r="H146" s="98">
        <v>160</v>
      </c>
      <c r="I146" s="99">
        <v>3.5</v>
      </c>
      <c r="J146" s="415">
        <f t="shared" ref="J146" si="43">IF(H146="","",PRODUCT(F146,I146,H146,U146:X146)/1000000)</f>
        <v>1.2544</v>
      </c>
      <c r="K146" s="416"/>
      <c r="L146" s="103"/>
      <c r="M146" s="417"/>
      <c r="N146" s="418"/>
      <c r="O146" s="456"/>
      <c r="P146" s="102"/>
      <c r="Q146" s="96"/>
      <c r="R146" s="98"/>
      <c r="S146" s="99"/>
      <c r="T146" s="415" t="str">
        <f t="shared" ref="T146" si="44">IF(R146="","",PRODUCT(P146,S146,R146,U146:X146)/1000000)</f>
        <v/>
      </c>
      <c r="U146" s="420"/>
      <c r="V146" s="104">
        <v>16</v>
      </c>
      <c r="W146" s="104"/>
      <c r="X146" s="104"/>
      <c r="Y146" s="421"/>
      <c r="Z146" s="422"/>
      <c r="AA146" s="423"/>
      <c r="AB146" s="1"/>
      <c r="AC146"/>
      <c r="AD146"/>
      <c r="AE146"/>
      <c r="AF146"/>
      <c r="AG146"/>
      <c r="AH146"/>
      <c r="AI146"/>
      <c r="AJ146"/>
      <c r="AK146"/>
    </row>
    <row r="147" spans="1:37" ht="19.95" customHeight="1" x14ac:dyDescent="0.25">
      <c r="A147" s="410" t="s">
        <v>370</v>
      </c>
      <c r="B147" s="411"/>
      <c r="C147" s="412"/>
      <c r="D147" s="101" t="s">
        <v>116</v>
      </c>
      <c r="E147" s="413"/>
      <c r="F147" s="102"/>
      <c r="G147" s="414"/>
      <c r="H147" s="98"/>
      <c r="I147" s="99"/>
      <c r="J147" s="415" t="str">
        <f>IF(H147="","",PRODUCT(F147,I147,H147,U147:X147)/1000000)</f>
        <v/>
      </c>
      <c r="K147" s="416">
        <v>200</v>
      </c>
      <c r="L147" s="103" t="s">
        <v>61</v>
      </c>
      <c r="M147" s="417">
        <v>300</v>
      </c>
      <c r="N147" s="418">
        <v>2</v>
      </c>
      <c r="O147" s="419">
        <f>IF(M147="","",PRODUCT(K147,N147,M147,U147:X147)/1000000)</f>
        <v>0.12</v>
      </c>
      <c r="P147" s="102"/>
      <c r="Q147" s="96"/>
      <c r="R147" s="98"/>
      <c r="S147" s="99"/>
      <c r="T147" s="415" t="str">
        <f>IF(R147="","",PRODUCT(P147,S147,R147,U147:X147)/1000000)</f>
        <v/>
      </c>
      <c r="U147" s="420"/>
      <c r="V147" s="104">
        <v>1</v>
      </c>
      <c r="W147" s="104"/>
      <c r="X147" s="104"/>
      <c r="Y147" s="421" t="s">
        <v>454</v>
      </c>
      <c r="Z147" s="422"/>
      <c r="AA147" s="423"/>
    </row>
    <row r="148" spans="1:37" ht="19.95" customHeight="1" x14ac:dyDescent="0.25">
      <c r="A148" s="410" t="s">
        <v>370</v>
      </c>
      <c r="B148" s="411"/>
      <c r="C148" s="412"/>
      <c r="D148" s="101" t="s">
        <v>114</v>
      </c>
      <c r="E148" s="413"/>
      <c r="F148" s="102"/>
      <c r="G148" s="414"/>
      <c r="H148" s="98"/>
      <c r="I148" s="99"/>
      <c r="J148" s="415" t="str">
        <f t="shared" ref="J148" si="45">IF(H148="","",PRODUCT(F148,I148,H148,U148:X148)/1000000)</f>
        <v/>
      </c>
      <c r="K148" s="416">
        <v>200</v>
      </c>
      <c r="L148" s="103" t="s">
        <v>61</v>
      </c>
      <c r="M148" s="417">
        <v>200</v>
      </c>
      <c r="N148" s="418">
        <v>4</v>
      </c>
      <c r="O148" s="419">
        <f t="shared" ref="O148" si="46">IF(M148="","",PRODUCT(K148,N148,M148,U148:X148)/1000000)</f>
        <v>0.16</v>
      </c>
      <c r="P148" s="102"/>
      <c r="Q148" s="96"/>
      <c r="R148" s="98"/>
      <c r="S148" s="99"/>
      <c r="T148" s="415" t="str">
        <f t="shared" ref="T148" si="47">IF(R148="","",PRODUCT(P148,S148,R148,U148:X148)/1000000)</f>
        <v/>
      </c>
      <c r="U148" s="420">
        <v>1</v>
      </c>
      <c r="V148" s="104"/>
      <c r="W148" s="104"/>
      <c r="X148" s="104"/>
      <c r="Y148" s="421" t="s">
        <v>453</v>
      </c>
      <c r="Z148" s="422"/>
      <c r="AA148" s="423"/>
    </row>
    <row r="149" spans="1:37" ht="19.95" customHeight="1" x14ac:dyDescent="0.25">
      <c r="A149" s="410" t="s">
        <v>375</v>
      </c>
      <c r="B149" s="411"/>
      <c r="C149" s="412"/>
      <c r="D149" s="101" t="s">
        <v>135</v>
      </c>
      <c r="E149" s="413"/>
      <c r="F149" s="102"/>
      <c r="G149" s="414"/>
      <c r="H149" s="98"/>
      <c r="I149" s="99"/>
      <c r="J149" s="415" t="str">
        <f>IF(H149="","",PRODUCT(F149,I149,H149,U149:X149)/1000000)</f>
        <v/>
      </c>
      <c r="K149" s="416"/>
      <c r="L149" s="103"/>
      <c r="M149" s="417"/>
      <c r="N149" s="418"/>
      <c r="O149" s="419" t="str">
        <f>IF(M149="","",PRODUCT(K149,N149,M149,U149:X149)/1000000)</f>
        <v/>
      </c>
      <c r="P149" s="102">
        <v>180</v>
      </c>
      <c r="Q149" s="103" t="s">
        <v>61</v>
      </c>
      <c r="R149" s="98">
        <v>190</v>
      </c>
      <c r="S149" s="99">
        <v>2.8</v>
      </c>
      <c r="T149" s="415">
        <f>IF(R149="","",PRODUCT(P149,S149,R149,U149:X149)/1000000)</f>
        <v>0.19151999999999997</v>
      </c>
      <c r="U149" s="420"/>
      <c r="V149" s="104"/>
      <c r="W149" s="104">
        <v>2</v>
      </c>
      <c r="X149" s="104"/>
      <c r="Y149" s="421"/>
      <c r="Z149" s="422"/>
      <c r="AA149" s="423"/>
      <c r="AB149" s="3"/>
    </row>
    <row r="150" spans="1:37" ht="19.95" customHeight="1" x14ac:dyDescent="0.25">
      <c r="A150" s="410" t="s">
        <v>371</v>
      </c>
      <c r="B150" s="411"/>
      <c r="C150" s="412"/>
      <c r="D150" s="101" t="s">
        <v>116</v>
      </c>
      <c r="E150" s="413"/>
      <c r="F150" s="102"/>
      <c r="G150" s="414"/>
      <c r="H150" s="98"/>
      <c r="I150" s="99"/>
      <c r="J150" s="415" t="str">
        <f>IF(H150="","",PRODUCT(F150,I150,H150,U150:X150)/1000000)</f>
        <v/>
      </c>
      <c r="K150" s="416">
        <v>200</v>
      </c>
      <c r="L150" s="103" t="s">
        <v>61</v>
      </c>
      <c r="M150" s="417">
        <v>300</v>
      </c>
      <c r="N150" s="418">
        <v>2</v>
      </c>
      <c r="O150" s="419">
        <f t="shared" ref="O150:O154" si="48">IF(M150="","",PRODUCT(K150,N150,M150,U150:X150)/1000000)</f>
        <v>0.12</v>
      </c>
      <c r="P150" s="102"/>
      <c r="Q150" s="96"/>
      <c r="R150" s="98"/>
      <c r="S150" s="99"/>
      <c r="T150" s="415" t="str">
        <f t="shared" ref="T150:T154" si="49">IF(R150="","",PRODUCT(P150,S150,R150,U150:X150)/1000000)</f>
        <v/>
      </c>
      <c r="U150" s="420"/>
      <c r="V150" s="104">
        <v>1</v>
      </c>
      <c r="W150" s="104"/>
      <c r="X150" s="104"/>
      <c r="Y150" s="421" t="s">
        <v>454</v>
      </c>
      <c r="Z150" s="422"/>
      <c r="AA150" s="423"/>
    </row>
    <row r="151" spans="1:37" ht="19.95" customHeight="1" x14ac:dyDescent="0.25">
      <c r="A151" s="410" t="s">
        <v>372</v>
      </c>
      <c r="B151" s="411"/>
      <c r="C151" s="412"/>
      <c r="D151" s="101" t="s">
        <v>101</v>
      </c>
      <c r="E151" s="413"/>
      <c r="F151" s="102">
        <v>270</v>
      </c>
      <c r="G151" s="414" t="s">
        <v>61</v>
      </c>
      <c r="H151" s="98">
        <v>320</v>
      </c>
      <c r="I151" s="99">
        <v>7</v>
      </c>
      <c r="J151" s="415">
        <f>IF(H151="","",PRODUCT(F151,I151,H151,U151:X151)/1000000)</f>
        <v>0.6048</v>
      </c>
      <c r="K151" s="416"/>
      <c r="L151" s="103"/>
      <c r="M151" s="417"/>
      <c r="N151" s="418"/>
      <c r="O151" s="419" t="str">
        <f t="shared" si="48"/>
        <v/>
      </c>
      <c r="P151" s="102"/>
      <c r="Q151" s="96"/>
      <c r="R151" s="98"/>
      <c r="S151" s="99"/>
      <c r="T151" s="415" t="str">
        <f t="shared" si="49"/>
        <v/>
      </c>
      <c r="U151" s="420">
        <v>1</v>
      </c>
      <c r="V151" s="104"/>
      <c r="W151" s="104"/>
      <c r="X151" s="104"/>
      <c r="Y151" s="421" t="s">
        <v>452</v>
      </c>
      <c r="Z151" s="422"/>
      <c r="AA151" s="423"/>
    </row>
    <row r="152" spans="1:37" ht="20.55" customHeight="1" x14ac:dyDescent="0.25">
      <c r="A152" s="410" t="s">
        <v>373</v>
      </c>
      <c r="B152" s="411"/>
      <c r="C152" s="412"/>
      <c r="D152" s="101" t="s">
        <v>139</v>
      </c>
      <c r="E152" s="413"/>
      <c r="F152" s="102">
        <v>60</v>
      </c>
      <c r="G152" s="414" t="s">
        <v>61</v>
      </c>
      <c r="H152" s="98">
        <v>250</v>
      </c>
      <c r="I152" s="99">
        <v>1</v>
      </c>
      <c r="J152" s="415">
        <f>IF(H152="","",PRODUCT(F152,I152,H152,U152:X152)/1000000)</f>
        <v>1.4999999999999999E-2</v>
      </c>
      <c r="K152" s="416"/>
      <c r="L152" s="103"/>
      <c r="M152" s="417"/>
      <c r="N152" s="418"/>
      <c r="O152" s="419" t="str">
        <f t="shared" si="48"/>
        <v/>
      </c>
      <c r="P152" s="102"/>
      <c r="Q152" s="96"/>
      <c r="R152" s="98"/>
      <c r="S152" s="99"/>
      <c r="T152" s="415" t="str">
        <f t="shared" si="49"/>
        <v/>
      </c>
      <c r="U152" s="420"/>
      <c r="V152" s="104"/>
      <c r="W152" s="104"/>
      <c r="X152" s="104">
        <v>1</v>
      </c>
      <c r="Y152" s="421" t="s">
        <v>456</v>
      </c>
      <c r="Z152" s="422"/>
      <c r="AA152" s="423"/>
    </row>
    <row r="153" spans="1:37" ht="19.95" customHeight="1" x14ac:dyDescent="0.25">
      <c r="A153" s="410" t="s">
        <v>374</v>
      </c>
      <c r="B153" s="411"/>
      <c r="C153" s="412"/>
      <c r="D153" s="101" t="s">
        <v>116</v>
      </c>
      <c r="E153" s="413"/>
      <c r="F153" s="102"/>
      <c r="G153" s="414"/>
      <c r="H153" s="98"/>
      <c r="I153" s="99"/>
      <c r="J153" s="415"/>
      <c r="K153" s="416">
        <v>200</v>
      </c>
      <c r="L153" s="103" t="s">
        <v>61</v>
      </c>
      <c r="M153" s="417">
        <v>300</v>
      </c>
      <c r="N153" s="418">
        <v>2</v>
      </c>
      <c r="O153" s="419">
        <f t="shared" si="48"/>
        <v>0.12</v>
      </c>
      <c r="P153" s="102"/>
      <c r="Q153" s="96"/>
      <c r="R153" s="98"/>
      <c r="S153" s="99"/>
      <c r="T153" s="415" t="str">
        <f t="shared" si="49"/>
        <v/>
      </c>
      <c r="U153" s="420"/>
      <c r="V153" s="104">
        <v>1</v>
      </c>
      <c r="W153" s="104"/>
      <c r="X153" s="104"/>
      <c r="Y153" s="421" t="s">
        <v>454</v>
      </c>
      <c r="Z153" s="422"/>
      <c r="AA153" s="423"/>
    </row>
    <row r="154" spans="1:37" ht="19.95" customHeight="1" x14ac:dyDescent="0.25">
      <c r="A154" s="410" t="s">
        <v>374</v>
      </c>
      <c r="B154" s="411"/>
      <c r="C154" s="412"/>
      <c r="D154" s="101" t="s">
        <v>114</v>
      </c>
      <c r="E154" s="413"/>
      <c r="F154" s="102"/>
      <c r="G154" s="414"/>
      <c r="H154" s="98"/>
      <c r="I154" s="99"/>
      <c r="J154" s="415" t="str">
        <f t="shared" ref="J154:J162" si="50">IF(H154="","",PRODUCT(F154,I154,H154,U154:X154)/1000000)</f>
        <v/>
      </c>
      <c r="K154" s="416"/>
      <c r="L154" s="103"/>
      <c r="M154" s="417"/>
      <c r="N154" s="418"/>
      <c r="O154" s="419" t="str">
        <f t="shared" si="48"/>
        <v/>
      </c>
      <c r="P154" s="102"/>
      <c r="Q154" s="96"/>
      <c r="R154" s="98"/>
      <c r="S154" s="99"/>
      <c r="T154" s="415" t="str">
        <f t="shared" si="49"/>
        <v/>
      </c>
      <c r="U154" s="420"/>
      <c r="V154" s="104"/>
      <c r="W154" s="104"/>
      <c r="X154" s="104"/>
      <c r="Y154" s="421"/>
      <c r="Z154" s="422"/>
      <c r="AA154" s="750" t="s">
        <v>269</v>
      </c>
      <c r="AB154" s="1"/>
    </row>
    <row r="155" spans="1:37" ht="19.95" customHeight="1" x14ac:dyDescent="0.25">
      <c r="A155" s="410" t="s">
        <v>377</v>
      </c>
      <c r="B155" s="411"/>
      <c r="C155" s="412"/>
      <c r="D155" s="101" t="s">
        <v>101</v>
      </c>
      <c r="E155" s="413"/>
      <c r="F155" s="102">
        <v>270</v>
      </c>
      <c r="G155" s="414" t="s">
        <v>61</v>
      </c>
      <c r="H155" s="98">
        <v>300</v>
      </c>
      <c r="I155" s="99">
        <v>4.3</v>
      </c>
      <c r="J155" s="415">
        <f t="shared" si="50"/>
        <v>0.3483</v>
      </c>
      <c r="K155" s="416"/>
      <c r="L155" s="103"/>
      <c r="M155" s="417"/>
      <c r="N155" s="418"/>
      <c r="O155" s="419"/>
      <c r="P155" s="102"/>
      <c r="Q155" s="96"/>
      <c r="R155" s="98"/>
      <c r="S155" s="99"/>
      <c r="T155" s="415"/>
      <c r="U155" s="420">
        <v>1</v>
      </c>
      <c r="V155" s="104"/>
      <c r="W155" s="104"/>
      <c r="X155" s="104"/>
      <c r="Y155" s="421" t="s">
        <v>452</v>
      </c>
      <c r="Z155" s="422"/>
      <c r="AA155" s="750"/>
      <c r="AB155" s="1"/>
    </row>
    <row r="156" spans="1:37" ht="19.95" customHeight="1" x14ac:dyDescent="0.25">
      <c r="A156" s="410" t="s">
        <v>377</v>
      </c>
      <c r="B156" s="411"/>
      <c r="C156" s="412"/>
      <c r="D156" s="101" t="s">
        <v>142</v>
      </c>
      <c r="E156" s="413"/>
      <c r="F156" s="102">
        <v>180</v>
      </c>
      <c r="G156" s="414" t="s">
        <v>61</v>
      </c>
      <c r="H156" s="98">
        <v>340</v>
      </c>
      <c r="I156" s="99">
        <v>4</v>
      </c>
      <c r="J156" s="415">
        <f t="shared" si="50"/>
        <v>0.24479999999999999</v>
      </c>
      <c r="K156" s="416"/>
      <c r="L156" s="103"/>
      <c r="M156" s="417"/>
      <c r="N156" s="418"/>
      <c r="O156" s="419" t="str">
        <f t="shared" ref="O156:O162" si="51">IF(M156="","",PRODUCT(K156,N156,M156,U156:X156)/1000000)</f>
        <v/>
      </c>
      <c r="P156" s="102"/>
      <c r="Q156" s="96"/>
      <c r="R156" s="98"/>
      <c r="S156" s="99"/>
      <c r="T156" s="415" t="str">
        <f t="shared" ref="T156:T162" si="52">IF(R156="","",PRODUCT(P156,S156,R156,U156:X156)/1000000)</f>
        <v/>
      </c>
      <c r="U156" s="420">
        <v>1</v>
      </c>
      <c r="V156" s="104"/>
      <c r="W156" s="104"/>
      <c r="X156" s="104"/>
      <c r="Y156" s="421" t="s">
        <v>458</v>
      </c>
      <c r="Z156" s="422"/>
      <c r="AA156" s="750"/>
      <c r="AB156" s="1"/>
    </row>
    <row r="157" spans="1:37" ht="19.95" customHeight="1" x14ac:dyDescent="0.25">
      <c r="A157" s="410" t="s">
        <v>377</v>
      </c>
      <c r="B157" s="411"/>
      <c r="C157" s="412"/>
      <c r="D157" s="101" t="s">
        <v>276</v>
      </c>
      <c r="E157" s="413"/>
      <c r="F157" s="102"/>
      <c r="G157" s="414"/>
      <c r="H157" s="98"/>
      <c r="I157" s="99"/>
      <c r="J157" s="415" t="str">
        <f t="shared" si="50"/>
        <v/>
      </c>
      <c r="K157" s="416"/>
      <c r="L157" s="103"/>
      <c r="M157" s="417"/>
      <c r="N157" s="418"/>
      <c r="O157" s="419" t="str">
        <f t="shared" si="51"/>
        <v/>
      </c>
      <c r="P157" s="102"/>
      <c r="Q157" s="96"/>
      <c r="R157" s="98"/>
      <c r="S157" s="99"/>
      <c r="T157" s="415" t="str">
        <f t="shared" si="52"/>
        <v/>
      </c>
      <c r="U157" s="420"/>
      <c r="V157" s="104"/>
      <c r="W157" s="104"/>
      <c r="X157" s="104"/>
      <c r="Y157" s="421"/>
      <c r="Z157" s="422"/>
      <c r="AA157" s="750" t="s">
        <v>269</v>
      </c>
      <c r="AB157" s="1"/>
    </row>
    <row r="158" spans="1:37" ht="19.95" customHeight="1" x14ac:dyDescent="0.25">
      <c r="A158" s="410" t="s">
        <v>377</v>
      </c>
      <c r="B158" s="411"/>
      <c r="C158" s="412"/>
      <c r="D158" s="101" t="s">
        <v>114</v>
      </c>
      <c r="E158" s="413"/>
      <c r="F158" s="102">
        <v>180</v>
      </c>
      <c r="G158" s="414" t="s">
        <v>61</v>
      </c>
      <c r="H158" s="98">
        <v>190</v>
      </c>
      <c r="I158" s="99">
        <v>4.5</v>
      </c>
      <c r="J158" s="415">
        <f t="shared" si="50"/>
        <v>0.15390000000000001</v>
      </c>
      <c r="K158" s="416"/>
      <c r="L158" s="103"/>
      <c r="M158" s="417"/>
      <c r="N158" s="418"/>
      <c r="O158" s="419" t="str">
        <f t="shared" si="51"/>
        <v/>
      </c>
      <c r="P158" s="102"/>
      <c r="Q158" s="96"/>
      <c r="R158" s="98"/>
      <c r="S158" s="99"/>
      <c r="T158" s="415" t="str">
        <f t="shared" si="52"/>
        <v/>
      </c>
      <c r="U158" s="420">
        <v>1</v>
      </c>
      <c r="V158" s="104"/>
      <c r="W158" s="104"/>
      <c r="X158" s="104"/>
      <c r="Y158" s="421" t="s">
        <v>453</v>
      </c>
      <c r="Z158" s="422"/>
      <c r="AA158" s="423"/>
      <c r="AB158" s="1"/>
    </row>
    <row r="159" spans="1:37" ht="19.95" customHeight="1" x14ac:dyDescent="0.25">
      <c r="A159" s="410" t="s">
        <v>378</v>
      </c>
      <c r="B159" s="411"/>
      <c r="C159" s="412"/>
      <c r="D159" s="101" t="s">
        <v>139</v>
      </c>
      <c r="E159" s="413"/>
      <c r="F159" s="102">
        <v>320</v>
      </c>
      <c r="G159" s="414" t="s">
        <v>61</v>
      </c>
      <c r="H159" s="98">
        <v>180</v>
      </c>
      <c r="I159" s="99">
        <v>5.2</v>
      </c>
      <c r="J159" s="415">
        <f t="shared" si="50"/>
        <v>0.29952000000000001</v>
      </c>
      <c r="K159" s="416"/>
      <c r="L159" s="103"/>
      <c r="M159" s="417"/>
      <c r="N159" s="418"/>
      <c r="O159" s="419" t="str">
        <f t="shared" si="51"/>
        <v/>
      </c>
      <c r="P159" s="102"/>
      <c r="Q159" s="96"/>
      <c r="R159" s="98"/>
      <c r="S159" s="99"/>
      <c r="T159" s="415" t="str">
        <f t="shared" si="52"/>
        <v/>
      </c>
      <c r="U159" s="420"/>
      <c r="V159" s="104">
        <v>1</v>
      </c>
      <c r="W159" s="104"/>
      <c r="X159" s="104"/>
      <c r="Y159" s="421"/>
      <c r="Z159" s="422"/>
      <c r="AA159" s="423"/>
      <c r="AB159" s="1"/>
    </row>
    <row r="160" spans="1:37" ht="19.95" customHeight="1" x14ac:dyDescent="0.25">
      <c r="A160" s="410" t="s">
        <v>379</v>
      </c>
      <c r="B160" s="411"/>
      <c r="C160" s="412"/>
      <c r="D160" s="101" t="s">
        <v>144</v>
      </c>
      <c r="E160" s="413"/>
      <c r="F160" s="102">
        <v>55</v>
      </c>
      <c r="G160" s="414" t="s">
        <v>61</v>
      </c>
      <c r="H160" s="98">
        <v>160</v>
      </c>
      <c r="I160" s="99">
        <v>1</v>
      </c>
      <c r="J160" s="415">
        <f t="shared" si="50"/>
        <v>8.8000000000000005E-3</v>
      </c>
      <c r="K160" s="416"/>
      <c r="L160" s="103"/>
      <c r="M160" s="417"/>
      <c r="N160" s="418"/>
      <c r="O160" s="419" t="str">
        <f t="shared" si="51"/>
        <v/>
      </c>
      <c r="P160" s="102"/>
      <c r="Q160" s="96"/>
      <c r="R160" s="98"/>
      <c r="S160" s="99"/>
      <c r="T160" s="415" t="str">
        <f t="shared" si="52"/>
        <v/>
      </c>
      <c r="U160" s="420"/>
      <c r="V160" s="104"/>
      <c r="W160" s="104"/>
      <c r="X160" s="104">
        <v>1</v>
      </c>
      <c r="Y160" s="421" t="s">
        <v>455</v>
      </c>
      <c r="Z160" s="422"/>
      <c r="AA160" s="423"/>
      <c r="AB160" s="1"/>
    </row>
    <row r="161" spans="1:28" ht="18.45" customHeight="1" x14ac:dyDescent="0.25">
      <c r="A161" s="410" t="s">
        <v>378</v>
      </c>
      <c r="B161" s="411"/>
      <c r="C161" s="412"/>
      <c r="D161" s="101" t="s">
        <v>146</v>
      </c>
      <c r="E161" s="413"/>
      <c r="F161" s="102">
        <v>185</v>
      </c>
      <c r="G161" s="414" t="s">
        <v>61</v>
      </c>
      <c r="H161" s="98">
        <v>225</v>
      </c>
      <c r="I161" s="99">
        <v>3.5</v>
      </c>
      <c r="J161" s="415">
        <f>IF(H161="","",PRODUCT(F161,I161,H161,U161:X161)/1000000)</f>
        <v>0.1456875</v>
      </c>
      <c r="K161" s="416"/>
      <c r="L161" s="103"/>
      <c r="M161" s="417"/>
      <c r="N161" s="418"/>
      <c r="O161" s="419" t="str">
        <f>IF(M161="","",PRODUCT(K161,N161,M161,U161:X161)/1000000)</f>
        <v/>
      </c>
      <c r="P161" s="102"/>
      <c r="Q161" s="96"/>
      <c r="R161" s="98"/>
      <c r="S161" s="99"/>
      <c r="T161" s="415" t="str">
        <f>IF(R161="","",PRODUCT(P161,S161,R161,U161:X161)/1000000)</f>
        <v/>
      </c>
      <c r="U161" s="420">
        <v>1</v>
      </c>
      <c r="V161" s="104"/>
      <c r="W161" s="104"/>
      <c r="X161" s="104"/>
      <c r="Y161" s="421" t="s">
        <v>453</v>
      </c>
      <c r="Z161" s="422"/>
      <c r="AA161" s="423"/>
      <c r="AB161" s="1"/>
    </row>
    <row r="162" spans="1:28" ht="19.95" customHeight="1" x14ac:dyDescent="0.25">
      <c r="A162" s="410" t="s">
        <v>380</v>
      </c>
      <c r="B162" s="411"/>
      <c r="C162" s="412"/>
      <c r="D162" s="101" t="s">
        <v>114</v>
      </c>
      <c r="E162" s="413"/>
      <c r="F162" s="102">
        <v>180</v>
      </c>
      <c r="G162" s="414" t="s">
        <v>61</v>
      </c>
      <c r="H162" s="98">
        <v>190</v>
      </c>
      <c r="I162" s="99">
        <v>4</v>
      </c>
      <c r="J162" s="415">
        <f t="shared" si="50"/>
        <v>0.1368</v>
      </c>
      <c r="K162" s="416"/>
      <c r="L162" s="103"/>
      <c r="M162" s="417"/>
      <c r="N162" s="418"/>
      <c r="O162" s="419" t="str">
        <f t="shared" si="51"/>
        <v/>
      </c>
      <c r="P162" s="102"/>
      <c r="Q162" s="96"/>
      <c r="R162" s="98"/>
      <c r="S162" s="99"/>
      <c r="T162" s="415" t="str">
        <f t="shared" si="52"/>
        <v/>
      </c>
      <c r="U162" s="420">
        <v>1</v>
      </c>
      <c r="V162" s="104"/>
      <c r="W162" s="104"/>
      <c r="X162" s="104"/>
      <c r="Y162" s="421" t="s">
        <v>453</v>
      </c>
      <c r="Z162" s="422"/>
      <c r="AA162" s="423"/>
      <c r="AB162" s="1"/>
    </row>
    <row r="163" spans="1:28" ht="19.2" customHeight="1" x14ac:dyDescent="0.25">
      <c r="A163" s="410" t="s">
        <v>381</v>
      </c>
      <c r="B163" s="411"/>
      <c r="C163" s="412"/>
      <c r="D163" s="101" t="s">
        <v>414</v>
      </c>
      <c r="E163" s="413"/>
      <c r="F163" s="102">
        <v>180</v>
      </c>
      <c r="G163" s="414" t="s">
        <v>61</v>
      </c>
      <c r="H163" s="98">
        <v>190</v>
      </c>
      <c r="I163" s="99">
        <v>1</v>
      </c>
      <c r="J163" s="415"/>
      <c r="K163" s="416"/>
      <c r="L163" s="103"/>
      <c r="M163" s="417"/>
      <c r="N163" s="418"/>
      <c r="O163" s="419" t="str">
        <f t="shared" ref="O163" si="53">IF(M163="","",PRODUCT(K163,N163,M163,U163:X163)/1000000)</f>
        <v/>
      </c>
      <c r="P163" s="102"/>
      <c r="Q163" s="96"/>
      <c r="R163" s="98"/>
      <c r="S163" s="99"/>
      <c r="T163" s="415" t="str">
        <f t="shared" ref="T163" si="54">IF(R163="","",PRODUCT(P163,S163,R163,U163:X163)/1000000)</f>
        <v/>
      </c>
      <c r="U163" s="420"/>
      <c r="V163" s="104"/>
      <c r="W163" s="104"/>
      <c r="X163" s="104"/>
      <c r="Y163" s="421"/>
      <c r="Z163" s="422"/>
      <c r="AA163" s="457" t="s">
        <v>420</v>
      </c>
      <c r="AB163" s="1"/>
    </row>
    <row r="164" spans="1:28" ht="19.95" customHeight="1" x14ac:dyDescent="0.25">
      <c r="A164" s="410" t="s">
        <v>381</v>
      </c>
      <c r="B164" s="411"/>
      <c r="C164" s="412"/>
      <c r="D164" s="101" t="s">
        <v>145</v>
      </c>
      <c r="E164" s="413"/>
      <c r="F164" s="102">
        <v>200</v>
      </c>
      <c r="G164" s="414" t="s">
        <v>61</v>
      </c>
      <c r="H164" s="98">
        <v>200</v>
      </c>
      <c r="I164" s="50">
        <v>5</v>
      </c>
      <c r="J164" s="415"/>
      <c r="K164" s="416"/>
      <c r="L164" s="103"/>
      <c r="M164" s="417"/>
      <c r="N164" s="418"/>
      <c r="O164" s="419" t="str">
        <f t="shared" ref="O164:O170" si="55">IF(M164="","",PRODUCT(K164,N164,M164,U164:X164)/1000000)</f>
        <v/>
      </c>
      <c r="P164" s="102"/>
      <c r="Q164" s="96"/>
      <c r="R164" s="98"/>
      <c r="S164" s="99"/>
      <c r="T164" s="415" t="str">
        <f>IF(R164="","",PRODUCT(P164,S164,R164,U164:X164)/1000000)</f>
        <v/>
      </c>
      <c r="U164" s="420"/>
      <c r="V164" s="104"/>
      <c r="W164" s="104"/>
      <c r="X164" s="104"/>
      <c r="Y164" s="421"/>
      <c r="Z164" s="422"/>
      <c r="AA164" s="457" t="s">
        <v>623</v>
      </c>
      <c r="AB164" s="1"/>
    </row>
    <row r="165" spans="1:28" ht="19.95" customHeight="1" x14ac:dyDescent="0.25">
      <c r="A165" s="410" t="s">
        <v>381</v>
      </c>
      <c r="B165" s="411"/>
      <c r="C165" s="412"/>
      <c r="D165" s="101" t="s">
        <v>116</v>
      </c>
      <c r="E165" s="413"/>
      <c r="F165" s="102"/>
      <c r="G165" s="414"/>
      <c r="H165" s="98"/>
      <c r="I165" s="99"/>
      <c r="J165" s="415"/>
      <c r="K165" s="416">
        <v>270</v>
      </c>
      <c r="L165" s="103" t="s">
        <v>61</v>
      </c>
      <c r="M165" s="417">
        <v>300</v>
      </c>
      <c r="N165" s="418">
        <v>2</v>
      </c>
      <c r="O165" s="419">
        <f t="shared" si="55"/>
        <v>0.16200000000000001</v>
      </c>
      <c r="P165" s="102"/>
      <c r="Q165" s="96"/>
      <c r="R165" s="98"/>
      <c r="S165" s="99"/>
      <c r="T165" s="415" t="str">
        <f>IF(R165="","",PRODUCT(P165,S165,R165,U165:X165)/1000000)</f>
        <v/>
      </c>
      <c r="U165" s="420"/>
      <c r="V165" s="104">
        <v>1</v>
      </c>
      <c r="W165" s="104"/>
      <c r="X165" s="104"/>
      <c r="Y165" s="421" t="s">
        <v>454</v>
      </c>
      <c r="Z165" s="422"/>
      <c r="AA165" s="423"/>
      <c r="AB165" s="1"/>
    </row>
    <row r="166" spans="1:28" ht="19.95" customHeight="1" x14ac:dyDescent="0.25">
      <c r="A166" s="410" t="s">
        <v>381</v>
      </c>
      <c r="B166" s="411"/>
      <c r="C166" s="412"/>
      <c r="D166" s="101" t="s">
        <v>114</v>
      </c>
      <c r="E166" s="413"/>
      <c r="F166" s="102">
        <v>190</v>
      </c>
      <c r="G166" s="414" t="s">
        <v>61</v>
      </c>
      <c r="H166" s="98">
        <v>180</v>
      </c>
      <c r="I166" s="99">
        <v>6</v>
      </c>
      <c r="J166" s="415">
        <f t="shared" ref="J166:J171" si="56">IF(H166="","",PRODUCT(F166,I166,H166,U166:X166)/1000000)</f>
        <v>0.20519999999999999</v>
      </c>
      <c r="K166" s="416"/>
      <c r="L166" s="103"/>
      <c r="M166" s="417"/>
      <c r="N166" s="418"/>
      <c r="O166" s="419" t="str">
        <f t="shared" si="55"/>
        <v/>
      </c>
      <c r="P166" s="102"/>
      <c r="Q166" s="96"/>
      <c r="R166" s="98"/>
      <c r="S166" s="99"/>
      <c r="T166" s="415" t="str">
        <f>IF(R166="","",PRODUCT(P166,S166,R166,U166:X166)/1000000)</f>
        <v/>
      </c>
      <c r="U166" s="420">
        <v>1</v>
      </c>
      <c r="V166" s="104"/>
      <c r="W166" s="104"/>
      <c r="X166" s="104"/>
      <c r="Y166" s="421" t="s">
        <v>453</v>
      </c>
      <c r="Z166" s="422"/>
      <c r="AA166" s="423"/>
      <c r="AB166" s="1"/>
    </row>
    <row r="167" spans="1:28" ht="19.95" customHeight="1" x14ac:dyDescent="0.25">
      <c r="A167" s="410" t="s">
        <v>382</v>
      </c>
      <c r="B167" s="411"/>
      <c r="C167" s="412"/>
      <c r="D167" s="101" t="s">
        <v>116</v>
      </c>
      <c r="E167" s="413"/>
      <c r="F167" s="102"/>
      <c r="G167" s="414"/>
      <c r="H167" s="98"/>
      <c r="I167" s="99"/>
      <c r="J167" s="415" t="str">
        <f>IF(H167="","",PRODUCT(F167,I167,H167,U167:X167)/1000000)</f>
        <v/>
      </c>
      <c r="K167" s="416">
        <v>270</v>
      </c>
      <c r="L167" s="103" t="s">
        <v>61</v>
      </c>
      <c r="M167" s="417">
        <v>300</v>
      </c>
      <c r="N167" s="418">
        <v>2</v>
      </c>
      <c r="O167" s="419">
        <f>IF(M167="","",PRODUCT(K167,N167,M167,U167:X167)/1000000)</f>
        <v>0.16200000000000001</v>
      </c>
      <c r="P167" s="102"/>
      <c r="Q167" s="96"/>
      <c r="R167" s="98"/>
      <c r="S167" s="99"/>
      <c r="T167" s="415" t="str">
        <f>IF(R167="","",PRODUCT(P167,S167,R167,U167:X167)/1000000)</f>
        <v/>
      </c>
      <c r="U167" s="420"/>
      <c r="V167" s="104">
        <v>1</v>
      </c>
      <c r="W167" s="104"/>
      <c r="X167" s="104"/>
      <c r="Y167" s="421" t="s">
        <v>454</v>
      </c>
      <c r="Z167" s="422"/>
      <c r="AA167" s="423"/>
    </row>
    <row r="168" spans="1:28" ht="19.95" customHeight="1" x14ac:dyDescent="0.25">
      <c r="A168" s="410" t="s">
        <v>382</v>
      </c>
      <c r="B168" s="411"/>
      <c r="C168" s="412"/>
      <c r="D168" s="101" t="s">
        <v>114</v>
      </c>
      <c r="E168" s="413"/>
      <c r="F168" s="102">
        <v>180</v>
      </c>
      <c r="G168" s="414" t="s">
        <v>61</v>
      </c>
      <c r="H168" s="98">
        <v>180</v>
      </c>
      <c r="I168" s="99">
        <v>6.5</v>
      </c>
      <c r="J168" s="415">
        <f t="shared" si="56"/>
        <v>0.21060000000000001</v>
      </c>
      <c r="K168" s="416"/>
      <c r="L168" s="103"/>
      <c r="M168" s="417"/>
      <c r="N168" s="418"/>
      <c r="O168" s="419" t="str">
        <f t="shared" si="55"/>
        <v/>
      </c>
      <c r="P168" s="102"/>
      <c r="Q168" s="96"/>
      <c r="R168" s="98"/>
      <c r="S168" s="99"/>
      <c r="T168" s="415"/>
      <c r="U168" s="420"/>
      <c r="V168" s="104">
        <v>1</v>
      </c>
      <c r="W168" s="104"/>
      <c r="X168" s="104"/>
      <c r="Y168" s="421"/>
      <c r="Z168" s="422"/>
      <c r="AA168" s="423"/>
      <c r="AB168" s="1"/>
    </row>
    <row r="169" spans="1:28" ht="19.95" customHeight="1" x14ac:dyDescent="0.25">
      <c r="A169" s="410" t="s">
        <v>383</v>
      </c>
      <c r="B169" s="411"/>
      <c r="C169" s="412"/>
      <c r="D169" s="101" t="s">
        <v>135</v>
      </c>
      <c r="E169" s="413"/>
      <c r="F169" s="102"/>
      <c r="G169" s="414"/>
      <c r="H169" s="98"/>
      <c r="I169" s="99"/>
      <c r="J169" s="415" t="str">
        <f t="shared" si="56"/>
        <v/>
      </c>
      <c r="K169" s="416"/>
      <c r="L169" s="103"/>
      <c r="M169" s="417"/>
      <c r="N169" s="418"/>
      <c r="O169" s="419" t="str">
        <f t="shared" si="55"/>
        <v/>
      </c>
      <c r="P169" s="102">
        <v>180</v>
      </c>
      <c r="Q169" s="103" t="s">
        <v>61</v>
      </c>
      <c r="R169" s="98">
        <v>180</v>
      </c>
      <c r="S169" s="99">
        <v>2.5</v>
      </c>
      <c r="T169" s="415">
        <f>IF(R169="","",PRODUCT(P169,S169,R169,U169:X169)/1000000)</f>
        <v>8.1000000000000003E-2</v>
      </c>
      <c r="U169" s="420"/>
      <c r="V169" s="104"/>
      <c r="W169" s="104">
        <v>1</v>
      </c>
      <c r="X169" s="104"/>
      <c r="Y169" s="421"/>
      <c r="Z169" s="422"/>
      <c r="AA169" s="423"/>
      <c r="AB169" s="3"/>
    </row>
    <row r="170" spans="1:28" ht="19.95" customHeight="1" x14ac:dyDescent="0.25">
      <c r="A170" s="410" t="s">
        <v>382</v>
      </c>
      <c r="B170" s="411"/>
      <c r="C170" s="412"/>
      <c r="D170" s="101" t="s">
        <v>376</v>
      </c>
      <c r="E170" s="413"/>
      <c r="F170" s="102"/>
      <c r="G170" s="414"/>
      <c r="H170" s="98"/>
      <c r="I170" s="99"/>
      <c r="J170" s="415" t="str">
        <f t="shared" si="56"/>
        <v/>
      </c>
      <c r="K170" s="416"/>
      <c r="L170" s="103"/>
      <c r="M170" s="417"/>
      <c r="N170" s="418"/>
      <c r="O170" s="419" t="str">
        <f t="shared" si="55"/>
        <v/>
      </c>
      <c r="P170" s="102">
        <v>280</v>
      </c>
      <c r="Q170" s="103" t="s">
        <v>61</v>
      </c>
      <c r="R170" s="98">
        <v>210</v>
      </c>
      <c r="S170" s="99">
        <v>1.5</v>
      </c>
      <c r="T170" s="415">
        <f>IF(R170="","",PRODUCT(P170,S170,R170,U170:X170)/1000000)</f>
        <v>8.8200000000000001E-2</v>
      </c>
      <c r="U170" s="420"/>
      <c r="V170" s="104"/>
      <c r="W170" s="104">
        <v>1</v>
      </c>
      <c r="X170" s="104"/>
      <c r="Y170" s="421"/>
      <c r="Z170" s="422"/>
      <c r="AA170" s="423"/>
    </row>
    <row r="171" spans="1:28" ht="19.95" customHeight="1" x14ac:dyDescent="0.25">
      <c r="A171" s="410" t="s">
        <v>382</v>
      </c>
      <c r="B171" s="411"/>
      <c r="C171" s="412"/>
      <c r="D171" s="101" t="s">
        <v>637</v>
      </c>
      <c r="E171" s="413"/>
      <c r="F171" s="102">
        <v>180</v>
      </c>
      <c r="G171" s="414" t="s">
        <v>61</v>
      </c>
      <c r="H171" s="98">
        <v>180</v>
      </c>
      <c r="I171" s="99">
        <v>1.5</v>
      </c>
      <c r="J171" s="415">
        <f t="shared" si="56"/>
        <v>4.8599999999999997E-2</v>
      </c>
      <c r="K171" s="416"/>
      <c r="L171" s="103"/>
      <c r="M171" s="417"/>
      <c r="N171" s="418"/>
      <c r="O171" s="419"/>
      <c r="P171" s="102"/>
      <c r="Q171" s="96"/>
      <c r="R171" s="98"/>
      <c r="S171" s="99"/>
      <c r="T171" s="415" t="str">
        <f>IF(R171="","",PRODUCT(P171,S171,R171,U171:X171)/1000000)</f>
        <v/>
      </c>
      <c r="U171" s="420"/>
      <c r="V171" s="104">
        <v>1</v>
      </c>
      <c r="W171" s="104"/>
      <c r="X171" s="104"/>
      <c r="Y171" s="421" t="s">
        <v>453</v>
      </c>
      <c r="Z171" s="422"/>
      <c r="AA171" s="423"/>
    </row>
    <row r="172" spans="1:28" ht="31.8" customHeight="1" x14ac:dyDescent="0.25">
      <c r="A172" s="410" t="s">
        <v>582</v>
      </c>
      <c r="B172" s="411"/>
      <c r="C172" s="412"/>
      <c r="D172" s="101" t="s">
        <v>583</v>
      </c>
      <c r="E172" s="413"/>
      <c r="F172" s="102">
        <v>220</v>
      </c>
      <c r="G172" s="414"/>
      <c r="H172" s="98">
        <v>200</v>
      </c>
      <c r="I172" s="99">
        <v>1.6</v>
      </c>
      <c r="J172" s="415">
        <f t="shared" ref="J172" si="57">IF(H172="","",PRODUCT(F172,I172,H172,U172:X172)/1000000)</f>
        <v>7.0400000000000004E-2</v>
      </c>
      <c r="K172" s="416"/>
      <c r="L172" s="103"/>
      <c r="M172" s="417"/>
      <c r="N172" s="418"/>
      <c r="O172" s="419" t="str">
        <f t="shared" ref="O172" si="58">IF(M172="","",PRODUCT(K172,N172,M172,U172:X172)/1000000)</f>
        <v/>
      </c>
      <c r="P172" s="102"/>
      <c r="Q172" s="96"/>
      <c r="R172" s="98"/>
      <c r="S172" s="99"/>
      <c r="T172" s="415" t="str">
        <f t="shared" ref="T172" si="59">IF(R172="","",PRODUCT(P172,S172,R172,U172:X172)/1000000)</f>
        <v/>
      </c>
      <c r="U172" s="420">
        <v>1</v>
      </c>
      <c r="V172" s="104"/>
      <c r="W172" s="104"/>
      <c r="X172" s="104"/>
      <c r="Y172" s="421" t="s">
        <v>232</v>
      </c>
      <c r="Z172" s="422"/>
      <c r="AA172" s="750" t="s">
        <v>636</v>
      </c>
    </row>
    <row r="173" spans="1:28" ht="45.6" customHeight="1" x14ac:dyDescent="0.25">
      <c r="A173" s="410" t="s">
        <v>384</v>
      </c>
      <c r="B173" s="411"/>
      <c r="C173" s="412"/>
      <c r="D173" s="101" t="s">
        <v>101</v>
      </c>
      <c r="E173" s="413"/>
      <c r="F173" s="102">
        <v>275</v>
      </c>
      <c r="G173" s="414" t="s">
        <v>61</v>
      </c>
      <c r="H173" s="98">
        <v>300</v>
      </c>
      <c r="I173" s="99">
        <v>7</v>
      </c>
      <c r="J173" s="415">
        <f>IF(H173="","",PRODUCT(F173,I173,H173,U173:X173)/1000000)</f>
        <v>0.57750000000000001</v>
      </c>
      <c r="K173" s="416"/>
      <c r="L173" s="103"/>
      <c r="M173" s="417"/>
      <c r="N173" s="418"/>
      <c r="O173" s="419" t="str">
        <f t="shared" ref="O173:O180" si="60">IF(M173="","",PRODUCT(K173,N173,M173,U173:X173)/1000000)</f>
        <v/>
      </c>
      <c r="P173" s="102"/>
      <c r="Q173" s="96"/>
      <c r="R173" s="98"/>
      <c r="S173" s="99"/>
      <c r="T173" s="415" t="str">
        <f t="shared" ref="T173:T180" si="61">IF(R173="","",PRODUCT(P173,S173,R173,U173:X173)/1000000)</f>
        <v/>
      </c>
      <c r="U173" s="420">
        <v>1</v>
      </c>
      <c r="V173" s="104"/>
      <c r="W173" s="104"/>
      <c r="X173" s="104"/>
      <c r="Y173" s="421" t="s">
        <v>452</v>
      </c>
      <c r="Z173" s="422"/>
      <c r="AA173" s="750" t="s">
        <v>388</v>
      </c>
    </row>
    <row r="174" spans="1:28" ht="19.95" customHeight="1" x14ac:dyDescent="0.25">
      <c r="A174" s="410" t="s">
        <v>384</v>
      </c>
      <c r="B174" s="411"/>
      <c r="C174" s="412"/>
      <c r="D174" s="101" t="s">
        <v>114</v>
      </c>
      <c r="E174" s="413"/>
      <c r="F174" s="102">
        <v>60</v>
      </c>
      <c r="G174" s="414" t="s">
        <v>61</v>
      </c>
      <c r="H174" s="98">
        <v>200</v>
      </c>
      <c r="I174" s="99">
        <v>1</v>
      </c>
      <c r="J174" s="415">
        <f>IF(H174="","",PRODUCT(F174,I174,H174,U174:X174)/1000000)</f>
        <v>1.2E-2</v>
      </c>
      <c r="K174" s="416"/>
      <c r="L174" s="103"/>
      <c r="M174" s="417"/>
      <c r="N174" s="418"/>
      <c r="O174" s="419" t="str">
        <f t="shared" si="60"/>
        <v/>
      </c>
      <c r="P174" s="102"/>
      <c r="Q174" s="96"/>
      <c r="R174" s="98"/>
      <c r="S174" s="99"/>
      <c r="T174" s="415" t="str">
        <f t="shared" si="61"/>
        <v/>
      </c>
      <c r="U174" s="420"/>
      <c r="V174" s="104"/>
      <c r="W174" s="104"/>
      <c r="X174" s="104">
        <v>1</v>
      </c>
      <c r="Y174" s="421" t="s">
        <v>455</v>
      </c>
      <c r="Z174" s="422"/>
      <c r="AA174" s="750"/>
    </row>
    <row r="175" spans="1:28" ht="19.95" customHeight="1" x14ac:dyDescent="0.25">
      <c r="A175" s="410" t="s">
        <v>385</v>
      </c>
      <c r="B175" s="411"/>
      <c r="C175" s="412"/>
      <c r="D175" s="101" t="s">
        <v>114</v>
      </c>
      <c r="E175" s="413"/>
      <c r="F175" s="102"/>
      <c r="G175" s="414"/>
      <c r="H175" s="98"/>
      <c r="I175" s="99"/>
      <c r="J175" s="415"/>
      <c r="K175" s="416">
        <v>200</v>
      </c>
      <c r="L175" s="103" t="s">
        <v>61</v>
      </c>
      <c r="M175" s="417">
        <v>190</v>
      </c>
      <c r="N175" s="418">
        <v>1.5</v>
      </c>
      <c r="O175" s="419">
        <f t="shared" si="60"/>
        <v>5.7000000000000002E-2</v>
      </c>
      <c r="P175" s="102"/>
      <c r="Q175" s="96"/>
      <c r="R175" s="98"/>
      <c r="S175" s="99"/>
      <c r="T175" s="415" t="str">
        <f t="shared" si="61"/>
        <v/>
      </c>
      <c r="U175" s="420">
        <v>1</v>
      </c>
      <c r="V175" s="104"/>
      <c r="W175" s="104"/>
      <c r="X175" s="104"/>
      <c r="Y175" s="421" t="s">
        <v>453</v>
      </c>
      <c r="Z175" s="422"/>
      <c r="AA175" s="750"/>
    </row>
    <row r="176" spans="1:28" ht="19.95" customHeight="1" x14ac:dyDescent="0.25">
      <c r="A176" s="410" t="s">
        <v>385</v>
      </c>
      <c r="B176" s="411"/>
      <c r="C176" s="412"/>
      <c r="D176" s="101" t="s">
        <v>116</v>
      </c>
      <c r="E176" s="413"/>
      <c r="F176" s="102"/>
      <c r="G176" s="414"/>
      <c r="H176" s="98"/>
      <c r="I176" s="99"/>
      <c r="J176" s="415"/>
      <c r="K176" s="416">
        <v>270</v>
      </c>
      <c r="L176" s="103" t="s">
        <v>61</v>
      </c>
      <c r="M176" s="417">
        <v>300</v>
      </c>
      <c r="N176" s="418">
        <v>2</v>
      </c>
      <c r="O176" s="419">
        <f>IF(M176="","",PRODUCT(K176,N176,M176,U176:X176)/1000000)</f>
        <v>0.16200000000000001</v>
      </c>
      <c r="P176" s="102"/>
      <c r="Q176" s="96"/>
      <c r="R176" s="98"/>
      <c r="S176" s="99"/>
      <c r="T176" s="415" t="str">
        <f>IF(R176="","",PRODUCT(P176,S176,R176,U176:X176)/1000000)</f>
        <v/>
      </c>
      <c r="U176" s="420"/>
      <c r="V176" s="104">
        <v>1</v>
      </c>
      <c r="W176" s="104"/>
      <c r="X176" s="104"/>
      <c r="Y176" s="421" t="s">
        <v>454</v>
      </c>
      <c r="Z176" s="422"/>
      <c r="AA176" s="750"/>
    </row>
    <row r="177" spans="1:37" ht="19.95" customHeight="1" x14ac:dyDescent="0.25">
      <c r="A177" s="410" t="s">
        <v>386</v>
      </c>
      <c r="B177" s="411"/>
      <c r="C177" s="412"/>
      <c r="D177" s="101" t="s">
        <v>116</v>
      </c>
      <c r="E177" s="413"/>
      <c r="F177" s="102">
        <v>270</v>
      </c>
      <c r="G177" s="414" t="s">
        <v>61</v>
      </c>
      <c r="H177" s="98">
        <v>300</v>
      </c>
      <c r="I177" s="99">
        <v>2</v>
      </c>
      <c r="J177" s="415">
        <f>IF(H177="","",PRODUCT(F177,I177,H177,U177:X177)/1000000)</f>
        <v>0.16200000000000001</v>
      </c>
      <c r="K177" s="416"/>
      <c r="L177" s="103"/>
      <c r="M177" s="417"/>
      <c r="N177" s="418"/>
      <c r="O177" s="419" t="str">
        <f t="shared" si="60"/>
        <v/>
      </c>
      <c r="P177" s="102"/>
      <c r="Q177" s="96"/>
      <c r="R177" s="98"/>
      <c r="S177" s="99"/>
      <c r="T177" s="415" t="str">
        <f t="shared" si="61"/>
        <v/>
      </c>
      <c r="U177" s="420"/>
      <c r="V177" s="104">
        <v>1</v>
      </c>
      <c r="W177" s="104"/>
      <c r="X177" s="104"/>
      <c r="Y177" s="421" t="s">
        <v>454</v>
      </c>
      <c r="Z177" s="422"/>
      <c r="AA177" s="750"/>
    </row>
    <row r="178" spans="1:37" ht="19.95" customHeight="1" x14ac:dyDescent="0.25">
      <c r="A178" s="410" t="s">
        <v>387</v>
      </c>
      <c r="B178" s="411"/>
      <c r="C178" s="412"/>
      <c r="D178" s="101" t="s">
        <v>116</v>
      </c>
      <c r="E178" s="413"/>
      <c r="F178" s="102"/>
      <c r="G178" s="414"/>
      <c r="H178" s="98"/>
      <c r="I178" s="99"/>
      <c r="J178" s="415" t="str">
        <f>IF(H178="","",PRODUCT(F178,I178,H178,U178:X178)/1000000)</f>
        <v/>
      </c>
      <c r="K178" s="416">
        <v>270</v>
      </c>
      <c r="L178" s="103" t="s">
        <v>61</v>
      </c>
      <c r="M178" s="417">
        <v>300</v>
      </c>
      <c r="N178" s="418">
        <v>2</v>
      </c>
      <c r="O178" s="419">
        <f t="shared" si="60"/>
        <v>0.16200000000000001</v>
      </c>
      <c r="P178" s="102"/>
      <c r="Q178" s="96"/>
      <c r="R178" s="98"/>
      <c r="S178" s="99"/>
      <c r="T178" s="415" t="str">
        <f t="shared" si="61"/>
        <v/>
      </c>
      <c r="U178" s="420"/>
      <c r="V178" s="104">
        <v>1</v>
      </c>
      <c r="W178" s="104"/>
      <c r="X178" s="104"/>
      <c r="Y178" s="421" t="s">
        <v>454</v>
      </c>
      <c r="Z178" s="422"/>
      <c r="AA178" s="750"/>
    </row>
    <row r="179" spans="1:37" ht="19.95" customHeight="1" x14ac:dyDescent="0.25">
      <c r="A179" s="410" t="s">
        <v>441</v>
      </c>
      <c r="B179" s="411"/>
      <c r="C179" s="412"/>
      <c r="D179" s="101" t="s">
        <v>114</v>
      </c>
      <c r="E179" s="413"/>
      <c r="F179" s="102"/>
      <c r="G179" s="414"/>
      <c r="H179" s="98"/>
      <c r="I179" s="99"/>
      <c r="J179" s="415" t="str">
        <f>IF(H179="","",PRODUCT(F179,I179,H179,U179:X179)/1000000)</f>
        <v/>
      </c>
      <c r="K179" s="416">
        <v>200</v>
      </c>
      <c r="L179" s="103" t="s">
        <v>61</v>
      </c>
      <c r="M179" s="417">
        <v>200</v>
      </c>
      <c r="N179" s="418">
        <v>3</v>
      </c>
      <c r="O179" s="419">
        <f t="shared" si="60"/>
        <v>0.36</v>
      </c>
      <c r="P179" s="102"/>
      <c r="Q179" s="96"/>
      <c r="R179" s="98"/>
      <c r="S179" s="99"/>
      <c r="T179" s="415" t="str">
        <f t="shared" si="61"/>
        <v/>
      </c>
      <c r="U179" s="420">
        <v>3</v>
      </c>
      <c r="V179" s="104"/>
      <c r="W179" s="104"/>
      <c r="X179" s="104"/>
      <c r="Y179" s="421" t="s">
        <v>453</v>
      </c>
      <c r="Z179" s="422"/>
      <c r="AA179" s="750"/>
    </row>
    <row r="180" spans="1:37" ht="19.95" customHeight="1" thickBot="1" x14ac:dyDescent="0.3">
      <c r="A180" s="410" t="s">
        <v>389</v>
      </c>
      <c r="B180" s="411"/>
      <c r="C180" s="412"/>
      <c r="D180" s="101" t="s">
        <v>101</v>
      </c>
      <c r="E180" s="413"/>
      <c r="F180" s="102">
        <v>280</v>
      </c>
      <c r="G180" s="414" t="s">
        <v>61</v>
      </c>
      <c r="H180" s="98">
        <v>305</v>
      </c>
      <c r="I180" s="99">
        <v>4</v>
      </c>
      <c r="J180" s="415">
        <f>IF(H180="","",PRODUCT(F180,I180,H180,U180:X180)/1000000)</f>
        <v>0.34160000000000001</v>
      </c>
      <c r="K180" s="416"/>
      <c r="L180" s="103"/>
      <c r="M180" s="417"/>
      <c r="N180" s="418"/>
      <c r="O180" s="419" t="str">
        <f t="shared" si="60"/>
        <v/>
      </c>
      <c r="P180" s="102"/>
      <c r="Q180" s="96"/>
      <c r="R180" s="98"/>
      <c r="S180" s="99"/>
      <c r="T180" s="415" t="str">
        <f t="shared" si="61"/>
        <v/>
      </c>
      <c r="U180" s="420">
        <v>1</v>
      </c>
      <c r="V180" s="104"/>
      <c r="W180" s="104"/>
      <c r="X180" s="104"/>
      <c r="Y180" s="421" t="s">
        <v>452</v>
      </c>
      <c r="Z180" s="422"/>
      <c r="AA180" s="750" t="s">
        <v>399</v>
      </c>
    </row>
    <row r="181" spans="1:37" ht="20.399999999999999" customHeight="1" thickBot="1" x14ac:dyDescent="0.3">
      <c r="A181" s="581" t="s">
        <v>609</v>
      </c>
      <c r="B181" s="582"/>
      <c r="C181" s="582"/>
      <c r="D181" s="582"/>
      <c r="E181" s="582"/>
      <c r="F181" s="582"/>
      <c r="G181" s="582"/>
      <c r="H181" s="582"/>
      <c r="I181" s="582"/>
      <c r="J181" s="582"/>
      <c r="K181" s="582"/>
      <c r="L181" s="582"/>
      <c r="M181" s="582"/>
      <c r="N181" s="582"/>
      <c r="O181" s="582"/>
      <c r="P181" s="582"/>
      <c r="Q181" s="582"/>
      <c r="R181" s="582"/>
      <c r="S181" s="582"/>
      <c r="T181" s="582"/>
      <c r="U181" s="582"/>
      <c r="V181" s="582"/>
      <c r="W181" s="582"/>
      <c r="X181" s="582"/>
      <c r="Y181" s="582"/>
      <c r="Z181" s="582"/>
      <c r="AA181" s="583"/>
      <c r="AB181" s="10"/>
      <c r="AC181"/>
      <c r="AD181"/>
      <c r="AE181"/>
      <c r="AF181"/>
      <c r="AG181"/>
      <c r="AH181"/>
      <c r="AI181"/>
      <c r="AJ181"/>
      <c r="AK181"/>
    </row>
    <row r="182" spans="1:37" ht="22.8" customHeight="1" x14ac:dyDescent="0.25">
      <c r="A182" s="454" t="s">
        <v>300</v>
      </c>
      <c r="B182" s="411"/>
      <c r="C182" s="412"/>
      <c r="D182" s="101" t="s">
        <v>140</v>
      </c>
      <c r="E182" s="455" t="s">
        <v>241</v>
      </c>
      <c r="F182" s="102">
        <v>210</v>
      </c>
      <c r="G182" s="414" t="s">
        <v>61</v>
      </c>
      <c r="H182" s="98">
        <v>180</v>
      </c>
      <c r="I182" s="99">
        <v>5</v>
      </c>
      <c r="J182" s="415">
        <f t="shared" ref="J182:J183" si="62">IF(H182="","",PRODUCT(F182,I182,H182,U182:X182)/1000000)</f>
        <v>0.189</v>
      </c>
      <c r="K182" s="416"/>
      <c r="L182" s="103"/>
      <c r="M182" s="417"/>
      <c r="N182" s="418"/>
      <c r="O182" s="456"/>
      <c r="P182" s="102"/>
      <c r="Q182" s="96"/>
      <c r="R182" s="98"/>
      <c r="S182" s="99"/>
      <c r="T182" s="415" t="str">
        <f t="shared" ref="T182:T183" si="63">IF(R182="","",PRODUCT(P182,S182,R182,U182:X182)/1000000)</f>
        <v/>
      </c>
      <c r="U182" s="420"/>
      <c r="V182" s="104">
        <v>1</v>
      </c>
      <c r="W182" s="104"/>
      <c r="X182" s="104"/>
      <c r="Y182" s="421" t="s">
        <v>232</v>
      </c>
      <c r="Z182" s="462"/>
      <c r="AA182" s="753" t="s">
        <v>625</v>
      </c>
    </row>
    <row r="183" spans="1:37" ht="25.8" customHeight="1" x14ac:dyDescent="0.25">
      <c r="A183" s="454" t="s">
        <v>300</v>
      </c>
      <c r="B183" s="411"/>
      <c r="C183" s="412"/>
      <c r="D183" s="101" t="s">
        <v>141</v>
      </c>
      <c r="E183" s="455" t="s">
        <v>241</v>
      </c>
      <c r="F183" s="102">
        <v>210</v>
      </c>
      <c r="G183" s="414" t="s">
        <v>61</v>
      </c>
      <c r="H183" s="98">
        <v>180</v>
      </c>
      <c r="I183" s="99">
        <v>5</v>
      </c>
      <c r="J183" s="415">
        <f t="shared" si="62"/>
        <v>0.189</v>
      </c>
      <c r="K183" s="416"/>
      <c r="L183" s="103"/>
      <c r="M183" s="417"/>
      <c r="N183" s="418"/>
      <c r="O183" s="456"/>
      <c r="P183" s="102"/>
      <c r="Q183" s="96"/>
      <c r="R183" s="98"/>
      <c r="S183" s="99"/>
      <c r="T183" s="415" t="str">
        <f t="shared" si="63"/>
        <v/>
      </c>
      <c r="U183" s="420"/>
      <c r="V183" s="104">
        <v>1</v>
      </c>
      <c r="W183" s="104"/>
      <c r="X183" s="104"/>
      <c r="Y183" s="421" t="s">
        <v>232</v>
      </c>
      <c r="Z183" s="462"/>
      <c r="AA183" s="754"/>
    </row>
    <row r="184" spans="1:37" ht="28.2" customHeight="1" x14ac:dyDescent="0.25">
      <c r="A184" s="454" t="s">
        <v>324</v>
      </c>
      <c r="B184" s="411"/>
      <c r="C184" s="412"/>
      <c r="D184" s="101" t="s">
        <v>140</v>
      </c>
      <c r="E184" s="455" t="s">
        <v>241</v>
      </c>
      <c r="F184" s="102">
        <v>210</v>
      </c>
      <c r="G184" s="414" t="s">
        <v>61</v>
      </c>
      <c r="H184" s="98">
        <v>180</v>
      </c>
      <c r="I184" s="99">
        <v>4.5</v>
      </c>
      <c r="J184" s="415">
        <f t="shared" ref="J184:J187" si="64">IF(H184="","",PRODUCT(F184,I184,H184,U184:X184)/1000000)</f>
        <v>0.1701</v>
      </c>
      <c r="K184" s="416"/>
      <c r="L184" s="103"/>
      <c r="M184" s="417"/>
      <c r="N184" s="418"/>
      <c r="O184" s="456"/>
      <c r="P184" s="102"/>
      <c r="Q184" s="96"/>
      <c r="R184" s="98"/>
      <c r="S184" s="99"/>
      <c r="T184" s="415" t="str">
        <f t="shared" ref="T184:T187" si="65">IF(R184="","",PRODUCT(P184,S184,R184,U184:X184)/1000000)</f>
        <v/>
      </c>
      <c r="U184" s="420"/>
      <c r="V184" s="104">
        <v>1</v>
      </c>
      <c r="W184" s="104"/>
      <c r="X184" s="104"/>
      <c r="Y184" s="421" t="s">
        <v>232</v>
      </c>
      <c r="Z184" s="462"/>
      <c r="AA184" s="754"/>
    </row>
    <row r="185" spans="1:37" ht="27" customHeight="1" x14ac:dyDescent="0.25">
      <c r="A185" s="454" t="s">
        <v>324</v>
      </c>
      <c r="B185" s="411"/>
      <c r="C185" s="412"/>
      <c r="D185" s="101" t="s">
        <v>141</v>
      </c>
      <c r="E185" s="455" t="s">
        <v>241</v>
      </c>
      <c r="F185" s="102">
        <v>210</v>
      </c>
      <c r="G185" s="414" t="s">
        <v>61</v>
      </c>
      <c r="H185" s="98">
        <v>180</v>
      </c>
      <c r="I185" s="99">
        <v>4.5</v>
      </c>
      <c r="J185" s="415">
        <f t="shared" si="64"/>
        <v>0.1701</v>
      </c>
      <c r="K185" s="416"/>
      <c r="L185" s="103"/>
      <c r="M185" s="417"/>
      <c r="N185" s="418"/>
      <c r="O185" s="456"/>
      <c r="P185" s="102"/>
      <c r="Q185" s="96"/>
      <c r="R185" s="98"/>
      <c r="S185" s="99"/>
      <c r="T185" s="415" t="str">
        <f t="shared" si="65"/>
        <v/>
      </c>
      <c r="U185" s="420"/>
      <c r="V185" s="104">
        <v>1</v>
      </c>
      <c r="W185" s="104"/>
      <c r="X185" s="104"/>
      <c r="Y185" s="421" t="s">
        <v>232</v>
      </c>
      <c r="Z185" s="462"/>
      <c r="AA185" s="755"/>
    </row>
    <row r="186" spans="1:37" ht="19.95" customHeight="1" x14ac:dyDescent="0.25">
      <c r="A186" s="410" t="s">
        <v>450</v>
      </c>
      <c r="B186" s="411"/>
      <c r="C186" s="412"/>
      <c r="D186" s="101" t="s">
        <v>115</v>
      </c>
      <c r="E186" s="413"/>
      <c r="F186" s="102">
        <v>140</v>
      </c>
      <c r="G186" s="414" t="s">
        <v>61</v>
      </c>
      <c r="H186" s="98">
        <v>160</v>
      </c>
      <c r="I186" s="99">
        <v>3.5</v>
      </c>
      <c r="J186" s="415">
        <f t="shared" ref="J186" si="66">IF(H186="","",PRODUCT(F186,I186,H186,U186:X186)/1000000)</f>
        <v>0.39200000000000002</v>
      </c>
      <c r="K186" s="416"/>
      <c r="L186" s="103"/>
      <c r="M186" s="417"/>
      <c r="N186" s="418"/>
      <c r="O186" s="456"/>
      <c r="P186" s="102"/>
      <c r="Q186" s="96"/>
      <c r="R186" s="98"/>
      <c r="S186" s="99"/>
      <c r="T186" s="415" t="str">
        <f t="shared" ref="T186" si="67">IF(R186="","",PRODUCT(P186,S186,R186,U186:X186)/1000000)</f>
        <v/>
      </c>
      <c r="U186" s="420"/>
      <c r="V186" s="104">
        <v>5</v>
      </c>
      <c r="W186" s="104"/>
      <c r="X186" s="104"/>
      <c r="Y186" s="421"/>
      <c r="Z186" s="422"/>
      <c r="AA186" s="751"/>
      <c r="AB186" s="1"/>
      <c r="AC186"/>
      <c r="AD186"/>
      <c r="AE186"/>
      <c r="AF186"/>
      <c r="AG186"/>
      <c r="AH186"/>
      <c r="AI186"/>
      <c r="AJ186"/>
      <c r="AK186"/>
    </row>
    <row r="187" spans="1:37" ht="30.6" customHeight="1" x14ac:dyDescent="0.25">
      <c r="A187" s="410" t="s">
        <v>300</v>
      </c>
      <c r="B187" s="411"/>
      <c r="C187" s="412"/>
      <c r="D187" s="101" t="s">
        <v>139</v>
      </c>
      <c r="E187" s="413"/>
      <c r="F187" s="102">
        <v>320</v>
      </c>
      <c r="G187" s="414" t="s">
        <v>61</v>
      </c>
      <c r="H187" s="98">
        <v>200</v>
      </c>
      <c r="I187" s="99">
        <v>5</v>
      </c>
      <c r="J187" s="415">
        <f t="shared" si="64"/>
        <v>0.32</v>
      </c>
      <c r="K187" s="416"/>
      <c r="L187" s="103"/>
      <c r="M187" s="417"/>
      <c r="N187" s="418"/>
      <c r="O187" s="419" t="str">
        <f t="shared" ref="O187" si="68">IF(M187="","",PRODUCT(K187,N187,M187,U187:X187)/1000000)</f>
        <v/>
      </c>
      <c r="P187" s="102"/>
      <c r="Q187" s="96"/>
      <c r="R187" s="98"/>
      <c r="S187" s="99"/>
      <c r="T187" s="415" t="str">
        <f t="shared" si="65"/>
        <v/>
      </c>
      <c r="U187" s="420"/>
      <c r="V187" s="104"/>
      <c r="W187" s="104">
        <v>1</v>
      </c>
      <c r="X187" s="104"/>
      <c r="Y187" s="421"/>
      <c r="Z187" s="422"/>
      <c r="AA187" s="751" t="s">
        <v>627</v>
      </c>
    </row>
    <row r="188" spans="1:37" ht="19.95" customHeight="1" x14ac:dyDescent="0.25">
      <c r="A188" s="410" t="s">
        <v>298</v>
      </c>
      <c r="B188" s="411"/>
      <c r="C188" s="412"/>
      <c r="D188" s="101" t="s">
        <v>116</v>
      </c>
      <c r="E188" s="413"/>
      <c r="F188" s="102"/>
      <c r="G188" s="414"/>
      <c r="H188" s="98"/>
      <c r="I188" s="99"/>
      <c r="J188" s="415" t="str">
        <f t="shared" si="30"/>
        <v/>
      </c>
      <c r="K188" s="416">
        <v>235</v>
      </c>
      <c r="L188" s="103" t="s">
        <v>61</v>
      </c>
      <c r="M188" s="417">
        <v>240</v>
      </c>
      <c r="N188" s="418">
        <v>2.2999999999999998</v>
      </c>
      <c r="O188" s="419">
        <f t="shared" si="32"/>
        <v>0.12972</v>
      </c>
      <c r="P188" s="102"/>
      <c r="Q188" s="96"/>
      <c r="R188" s="98"/>
      <c r="S188" s="99"/>
      <c r="T188" s="415" t="str">
        <f t="shared" si="40"/>
        <v/>
      </c>
      <c r="U188" s="420"/>
      <c r="V188" s="104">
        <v>1</v>
      </c>
      <c r="W188" s="104"/>
      <c r="X188" s="104"/>
      <c r="Y188" s="421" t="s">
        <v>454</v>
      </c>
      <c r="Z188" s="422"/>
      <c r="AA188" s="751"/>
    </row>
    <row r="189" spans="1:37" ht="19.95" customHeight="1" x14ac:dyDescent="0.25">
      <c r="A189" s="410" t="s">
        <v>298</v>
      </c>
      <c r="B189" s="411"/>
      <c r="C189" s="412"/>
      <c r="D189" s="101" t="s">
        <v>114</v>
      </c>
      <c r="E189" s="413"/>
      <c r="F189" s="102">
        <v>200</v>
      </c>
      <c r="G189" s="414" t="s">
        <v>61</v>
      </c>
      <c r="H189" s="98">
        <v>200</v>
      </c>
      <c r="I189" s="99">
        <v>5</v>
      </c>
      <c r="J189" s="415">
        <f t="shared" si="30"/>
        <v>0.2</v>
      </c>
      <c r="K189" s="416"/>
      <c r="L189" s="103"/>
      <c r="M189" s="417"/>
      <c r="N189" s="418"/>
      <c r="O189" s="419" t="str">
        <f t="shared" si="32"/>
        <v/>
      </c>
      <c r="P189" s="102"/>
      <c r="Q189" s="96"/>
      <c r="R189" s="98"/>
      <c r="S189" s="99"/>
      <c r="T189" s="415" t="str">
        <f t="shared" si="40"/>
        <v/>
      </c>
      <c r="U189" s="420">
        <v>1</v>
      </c>
      <c r="V189" s="104"/>
      <c r="W189" s="104"/>
      <c r="X189" s="104"/>
      <c r="Y189" s="421" t="s">
        <v>453</v>
      </c>
      <c r="Z189" s="422"/>
      <c r="AA189" s="751"/>
    </row>
    <row r="190" spans="1:37" ht="19.95" customHeight="1" x14ac:dyDescent="0.25">
      <c r="A190" s="410" t="s">
        <v>299</v>
      </c>
      <c r="B190" s="411"/>
      <c r="C190" s="412"/>
      <c r="D190" s="101" t="s">
        <v>114</v>
      </c>
      <c r="E190" s="413"/>
      <c r="F190" s="102">
        <v>120</v>
      </c>
      <c r="G190" s="414" t="s">
        <v>61</v>
      </c>
      <c r="H190" s="98">
        <v>120</v>
      </c>
      <c r="I190" s="99">
        <v>2.5</v>
      </c>
      <c r="J190" s="415">
        <f t="shared" si="30"/>
        <v>3.5999999999999997E-2</v>
      </c>
      <c r="K190" s="416"/>
      <c r="L190" s="103"/>
      <c r="M190" s="417"/>
      <c r="N190" s="418"/>
      <c r="O190" s="419" t="str">
        <f t="shared" si="32"/>
        <v/>
      </c>
      <c r="P190" s="102"/>
      <c r="Q190" s="96"/>
      <c r="R190" s="98"/>
      <c r="S190" s="99"/>
      <c r="T190" s="415" t="str">
        <f t="shared" si="40"/>
        <v/>
      </c>
      <c r="U190" s="420">
        <v>1</v>
      </c>
      <c r="V190" s="104"/>
      <c r="W190" s="104"/>
      <c r="X190" s="104"/>
      <c r="Y190" s="421" t="s">
        <v>453</v>
      </c>
      <c r="Z190" s="422"/>
      <c r="AA190" s="751"/>
    </row>
    <row r="191" spans="1:37" ht="19.95" customHeight="1" x14ac:dyDescent="0.25">
      <c r="A191" s="410" t="s">
        <v>300</v>
      </c>
      <c r="B191" s="411"/>
      <c r="C191" s="412"/>
      <c r="D191" s="101" t="s">
        <v>146</v>
      </c>
      <c r="E191" s="413"/>
      <c r="F191" s="102">
        <v>200</v>
      </c>
      <c r="G191" s="414" t="s">
        <v>61</v>
      </c>
      <c r="H191" s="98">
        <v>180</v>
      </c>
      <c r="I191" s="99">
        <v>5</v>
      </c>
      <c r="J191" s="415">
        <f t="shared" si="30"/>
        <v>0.18</v>
      </c>
      <c r="K191" s="416"/>
      <c r="L191" s="103"/>
      <c r="M191" s="417"/>
      <c r="N191" s="418"/>
      <c r="O191" s="419" t="str">
        <f t="shared" si="32"/>
        <v/>
      </c>
      <c r="P191" s="102"/>
      <c r="Q191" s="96"/>
      <c r="R191" s="98"/>
      <c r="S191" s="99"/>
      <c r="T191" s="415" t="str">
        <f t="shared" si="40"/>
        <v/>
      </c>
      <c r="U191" s="420"/>
      <c r="V191" s="104">
        <v>1</v>
      </c>
      <c r="W191" s="104"/>
      <c r="X191" s="104"/>
      <c r="Y191" s="421"/>
      <c r="Z191" s="422"/>
      <c r="AA191" s="751"/>
    </row>
    <row r="192" spans="1:37" ht="22.8" customHeight="1" x14ac:dyDescent="0.25">
      <c r="A192" s="410" t="s">
        <v>301</v>
      </c>
      <c r="B192" s="411"/>
      <c r="C192" s="412"/>
      <c r="D192" s="101" t="s">
        <v>144</v>
      </c>
      <c r="E192" s="413"/>
      <c r="F192" s="102"/>
      <c r="G192" s="414"/>
      <c r="H192" s="98"/>
      <c r="I192" s="99"/>
      <c r="J192" s="415"/>
      <c r="K192" s="416">
        <v>185</v>
      </c>
      <c r="L192" s="103" t="s">
        <v>61</v>
      </c>
      <c r="M192" s="417">
        <v>170</v>
      </c>
      <c r="N192" s="418">
        <v>2.5</v>
      </c>
      <c r="O192" s="419">
        <f t="shared" si="32"/>
        <v>7.8625E-2</v>
      </c>
      <c r="P192" s="102"/>
      <c r="Q192" s="96"/>
      <c r="R192" s="98"/>
      <c r="S192" s="99"/>
      <c r="T192" s="415" t="str">
        <f t="shared" si="40"/>
        <v/>
      </c>
      <c r="U192" s="420">
        <v>1</v>
      </c>
      <c r="V192" s="104"/>
      <c r="W192" s="104"/>
      <c r="X192" s="104"/>
      <c r="Y192" s="421"/>
      <c r="Z192" s="422"/>
      <c r="AA192" s="751" t="s">
        <v>626</v>
      </c>
    </row>
    <row r="193" spans="1:28" ht="19.2" customHeight="1" x14ac:dyDescent="0.25">
      <c r="A193" s="410" t="s">
        <v>302</v>
      </c>
      <c r="B193" s="411"/>
      <c r="C193" s="412"/>
      <c r="D193" s="101" t="s">
        <v>414</v>
      </c>
      <c r="E193" s="413"/>
      <c r="F193" s="102">
        <v>180</v>
      </c>
      <c r="G193" s="414" t="s">
        <v>61</v>
      </c>
      <c r="H193" s="98">
        <v>190</v>
      </c>
      <c r="I193" s="99">
        <v>1</v>
      </c>
      <c r="J193" s="415"/>
      <c r="K193" s="416"/>
      <c r="L193" s="103"/>
      <c r="M193" s="417"/>
      <c r="N193" s="418"/>
      <c r="O193" s="419" t="str">
        <f>IF(M193="","",PRODUCT(K193,N193,M193,U193:X193)/1000000)</f>
        <v/>
      </c>
      <c r="P193" s="102"/>
      <c r="Q193" s="96"/>
      <c r="R193" s="98"/>
      <c r="S193" s="99"/>
      <c r="T193" s="415" t="str">
        <f>IF(R193="","",PRODUCT(P193,S193,R193,U193:X193)/1000000)</f>
        <v/>
      </c>
      <c r="U193" s="420"/>
      <c r="V193" s="104"/>
      <c r="W193" s="104"/>
      <c r="X193" s="104"/>
      <c r="Y193" s="421"/>
      <c r="Z193" s="422"/>
      <c r="AA193" s="457" t="s">
        <v>102</v>
      </c>
      <c r="AB193" s="1"/>
    </row>
    <row r="194" spans="1:28" ht="29.4" customHeight="1" x14ac:dyDescent="0.25">
      <c r="A194" s="410" t="s">
        <v>302</v>
      </c>
      <c r="B194" s="411"/>
      <c r="C194" s="412"/>
      <c r="D194" s="101" t="s">
        <v>376</v>
      </c>
      <c r="E194" s="413"/>
      <c r="F194" s="102"/>
      <c r="G194" s="414"/>
      <c r="H194" s="98"/>
      <c r="I194" s="99"/>
      <c r="J194" s="415" t="str">
        <f>IF(H194="","",PRODUCT(F194,I194,H194,U194:X194)/1000000)</f>
        <v/>
      </c>
      <c r="K194" s="416">
        <v>205</v>
      </c>
      <c r="L194" s="103" t="s">
        <v>61</v>
      </c>
      <c r="M194" s="417">
        <v>245</v>
      </c>
      <c r="N194" s="418">
        <v>5</v>
      </c>
      <c r="O194" s="419">
        <f>IF(M194="","",PRODUCT(K194,N194,M194,U194:X194)/1000000)</f>
        <v>0.25112499999999999</v>
      </c>
      <c r="P194" s="102"/>
      <c r="Q194" s="96"/>
      <c r="R194" s="98"/>
      <c r="S194" s="99"/>
      <c r="T194" s="415" t="str">
        <f>IF(R194="","",PRODUCT(P194,S194,R194,U194:X194)/1000000)</f>
        <v/>
      </c>
      <c r="U194" s="420"/>
      <c r="V194" s="104">
        <v>1</v>
      </c>
      <c r="W194" s="104"/>
      <c r="X194" s="104"/>
      <c r="Y194" s="421"/>
      <c r="Z194" s="422"/>
      <c r="AA194" s="751" t="s">
        <v>645</v>
      </c>
      <c r="AB194" s="3"/>
    </row>
    <row r="195" spans="1:28" ht="19.95" customHeight="1" x14ac:dyDescent="0.25">
      <c r="A195" s="410" t="s">
        <v>302</v>
      </c>
      <c r="B195" s="411"/>
      <c r="C195" s="412"/>
      <c r="D195" s="101" t="s">
        <v>116</v>
      </c>
      <c r="E195" s="413"/>
      <c r="F195" s="102">
        <v>235</v>
      </c>
      <c r="G195" s="414" t="s">
        <v>61</v>
      </c>
      <c r="H195" s="98">
        <v>240</v>
      </c>
      <c r="I195" s="99">
        <v>2.2999999999999998</v>
      </c>
      <c r="J195" s="415">
        <f t="shared" ref="J195:J331" si="69">IF(H195="","",PRODUCT(F195,I195,H195,U195:X195)/1000000)</f>
        <v>0.12972</v>
      </c>
      <c r="K195" s="416"/>
      <c r="L195" s="103"/>
      <c r="M195" s="417"/>
      <c r="N195" s="418"/>
      <c r="O195" s="419" t="str">
        <f t="shared" si="32"/>
        <v/>
      </c>
      <c r="P195" s="102"/>
      <c r="Q195" s="96"/>
      <c r="R195" s="98"/>
      <c r="S195" s="99"/>
      <c r="T195" s="415" t="str">
        <f t="shared" si="40"/>
        <v/>
      </c>
      <c r="U195" s="420"/>
      <c r="V195" s="104">
        <v>1</v>
      </c>
      <c r="W195" s="104"/>
      <c r="X195" s="104"/>
      <c r="Y195" s="421" t="s">
        <v>454</v>
      </c>
      <c r="Z195" s="422"/>
      <c r="AA195" s="751"/>
    </row>
    <row r="196" spans="1:28" ht="19.95" customHeight="1" x14ac:dyDescent="0.25">
      <c r="A196" s="410" t="s">
        <v>302</v>
      </c>
      <c r="B196" s="411"/>
      <c r="C196" s="412"/>
      <c r="D196" s="101" t="s">
        <v>114</v>
      </c>
      <c r="E196" s="413"/>
      <c r="F196" s="102">
        <v>200</v>
      </c>
      <c r="G196" s="414" t="s">
        <v>61</v>
      </c>
      <c r="H196" s="98">
        <v>200</v>
      </c>
      <c r="I196" s="99">
        <v>5</v>
      </c>
      <c r="J196" s="415">
        <f t="shared" si="69"/>
        <v>0.2</v>
      </c>
      <c r="K196" s="416"/>
      <c r="L196" s="103"/>
      <c r="M196" s="417"/>
      <c r="N196" s="418"/>
      <c r="O196" s="419" t="str">
        <f t="shared" si="32"/>
        <v/>
      </c>
      <c r="P196" s="102"/>
      <c r="Q196" s="96"/>
      <c r="R196" s="98"/>
      <c r="S196" s="99"/>
      <c r="T196" s="415" t="str">
        <f t="shared" si="40"/>
        <v/>
      </c>
      <c r="U196" s="420">
        <v>1</v>
      </c>
      <c r="V196" s="104"/>
      <c r="W196" s="104"/>
      <c r="X196" s="104"/>
      <c r="Y196" s="421" t="s">
        <v>453</v>
      </c>
      <c r="Z196" s="422"/>
      <c r="AA196" s="751"/>
    </row>
    <row r="197" spans="1:28" ht="19.95" customHeight="1" x14ac:dyDescent="0.25">
      <c r="A197" s="410" t="s">
        <v>303</v>
      </c>
      <c r="B197" s="411"/>
      <c r="C197" s="412"/>
      <c r="D197" s="101" t="s">
        <v>144</v>
      </c>
      <c r="E197" s="413"/>
      <c r="F197" s="102">
        <v>160</v>
      </c>
      <c r="G197" s="414" t="s">
        <v>61</v>
      </c>
      <c r="H197" s="98">
        <v>160</v>
      </c>
      <c r="I197" s="99">
        <v>2.5</v>
      </c>
      <c r="J197" s="415">
        <f t="shared" si="69"/>
        <v>6.4000000000000001E-2</v>
      </c>
      <c r="K197" s="416"/>
      <c r="L197" s="103"/>
      <c r="M197" s="417"/>
      <c r="N197" s="418"/>
      <c r="O197" s="419" t="str">
        <f t="shared" si="32"/>
        <v/>
      </c>
      <c r="P197" s="102"/>
      <c r="Q197" s="96"/>
      <c r="R197" s="98"/>
      <c r="S197" s="99"/>
      <c r="T197" s="415" t="str">
        <f t="shared" si="40"/>
        <v/>
      </c>
      <c r="U197" s="420">
        <v>1</v>
      </c>
      <c r="V197" s="104"/>
      <c r="W197" s="104"/>
      <c r="X197" s="104"/>
      <c r="Y197" s="421"/>
      <c r="Z197" s="422"/>
      <c r="AA197" s="751" t="s">
        <v>626</v>
      </c>
    </row>
    <row r="198" spans="1:28" ht="19.95" customHeight="1" x14ac:dyDescent="0.25">
      <c r="A198" s="410" t="s">
        <v>304</v>
      </c>
      <c r="B198" s="411"/>
      <c r="C198" s="412"/>
      <c r="D198" s="101" t="s">
        <v>101</v>
      </c>
      <c r="E198" s="413"/>
      <c r="F198" s="102">
        <v>270</v>
      </c>
      <c r="G198" s="414" t="s">
        <v>61</v>
      </c>
      <c r="H198" s="98">
        <v>320</v>
      </c>
      <c r="I198" s="99">
        <v>8</v>
      </c>
      <c r="J198" s="415">
        <f>IF(H198="","",PRODUCT(F198,I198,H198,U198:X198)/1000000)</f>
        <v>0.69120000000000004</v>
      </c>
      <c r="K198" s="416"/>
      <c r="L198" s="103"/>
      <c r="M198" s="417"/>
      <c r="N198" s="418"/>
      <c r="O198" s="419" t="str">
        <f t="shared" si="32"/>
        <v/>
      </c>
      <c r="P198" s="102"/>
      <c r="Q198" s="96"/>
      <c r="R198" s="98"/>
      <c r="S198" s="99"/>
      <c r="T198" s="415" t="str">
        <f t="shared" si="40"/>
        <v/>
      </c>
      <c r="U198" s="420"/>
      <c r="V198" s="104">
        <v>1</v>
      </c>
      <c r="W198" s="104"/>
      <c r="X198" s="104"/>
      <c r="Y198" s="421"/>
      <c r="Z198" s="422"/>
      <c r="AA198" s="423"/>
    </row>
    <row r="199" spans="1:28" ht="19.95" customHeight="1" x14ac:dyDescent="0.25">
      <c r="A199" s="410" t="s">
        <v>304</v>
      </c>
      <c r="B199" s="411"/>
      <c r="C199" s="412"/>
      <c r="D199" s="101" t="s">
        <v>142</v>
      </c>
      <c r="E199" s="413"/>
      <c r="F199" s="102">
        <v>190</v>
      </c>
      <c r="G199" s="414" t="s">
        <v>61</v>
      </c>
      <c r="H199" s="98">
        <v>320</v>
      </c>
      <c r="I199" s="99">
        <v>2.5</v>
      </c>
      <c r="J199" s="415">
        <f t="shared" si="69"/>
        <v>0.152</v>
      </c>
      <c r="K199" s="416"/>
      <c r="L199" s="103"/>
      <c r="M199" s="417"/>
      <c r="N199" s="418"/>
      <c r="O199" s="419" t="str">
        <f t="shared" si="32"/>
        <v/>
      </c>
      <c r="P199" s="102"/>
      <c r="Q199" s="96"/>
      <c r="R199" s="98"/>
      <c r="S199" s="99"/>
      <c r="T199" s="415" t="str">
        <f t="shared" si="40"/>
        <v/>
      </c>
      <c r="U199" s="420">
        <v>1</v>
      </c>
      <c r="V199" s="104"/>
      <c r="W199" s="104"/>
      <c r="X199" s="104"/>
      <c r="Y199" s="421" t="s">
        <v>458</v>
      </c>
      <c r="Z199" s="422"/>
      <c r="AA199" s="423"/>
    </row>
    <row r="200" spans="1:28" ht="19.95" customHeight="1" x14ac:dyDescent="0.25">
      <c r="A200" s="410" t="s">
        <v>304</v>
      </c>
      <c r="B200" s="411"/>
      <c r="C200" s="412"/>
      <c r="D200" s="101" t="s">
        <v>271</v>
      </c>
      <c r="E200" s="413"/>
      <c r="F200" s="102"/>
      <c r="G200" s="414"/>
      <c r="H200" s="98"/>
      <c r="I200" s="99"/>
      <c r="J200" s="415"/>
      <c r="K200" s="416">
        <v>270</v>
      </c>
      <c r="L200" s="414" t="s">
        <v>61</v>
      </c>
      <c r="M200" s="417">
        <v>240</v>
      </c>
      <c r="N200" s="418">
        <v>1.5</v>
      </c>
      <c r="O200" s="419">
        <f t="shared" ref="O200" si="70">IF(M200="","",PRODUCT(K200,N200,M200,U200:X200)/1000000)</f>
        <v>9.7199999999999995E-2</v>
      </c>
      <c r="P200" s="102"/>
      <c r="Q200" s="414"/>
      <c r="R200" s="98"/>
      <c r="S200" s="99"/>
      <c r="T200" s="415" t="str">
        <f t="shared" ref="T200" si="71">IF(R200="","",PRODUCT(P200,S200,R200,U200:X200)/1000000)</f>
        <v/>
      </c>
      <c r="U200" s="420"/>
      <c r="V200" s="104"/>
      <c r="W200" s="104">
        <v>1</v>
      </c>
      <c r="X200" s="104"/>
      <c r="Y200" s="421" t="s">
        <v>628</v>
      </c>
      <c r="Z200" s="422"/>
      <c r="AA200" s="423"/>
    </row>
    <row r="201" spans="1:28" ht="45" customHeight="1" x14ac:dyDescent="0.25">
      <c r="A201" s="454" t="s">
        <v>424</v>
      </c>
      <c r="B201" s="411"/>
      <c r="C201" s="412"/>
      <c r="D201" s="101" t="s">
        <v>412</v>
      </c>
      <c r="E201" s="413"/>
      <c r="F201" s="102">
        <v>170</v>
      </c>
      <c r="G201" s="414" t="s">
        <v>61</v>
      </c>
      <c r="H201" s="98">
        <v>170</v>
      </c>
      <c r="I201" s="99">
        <v>2.5</v>
      </c>
      <c r="J201" s="415"/>
      <c r="K201" s="416"/>
      <c r="L201" s="103"/>
      <c r="M201" s="417"/>
      <c r="N201" s="418"/>
      <c r="O201" s="419"/>
      <c r="P201" s="102"/>
      <c r="Q201" s="96"/>
      <c r="R201" s="98"/>
      <c r="S201" s="99"/>
      <c r="T201" s="415"/>
      <c r="U201" s="420"/>
      <c r="V201" s="104"/>
      <c r="W201" s="104"/>
      <c r="X201" s="104"/>
      <c r="Y201" s="421"/>
      <c r="Z201" s="422"/>
      <c r="AA201" s="457" t="s">
        <v>426</v>
      </c>
    </row>
    <row r="202" spans="1:28" ht="45.6" customHeight="1" x14ac:dyDescent="0.25">
      <c r="A202" s="463" t="s">
        <v>427</v>
      </c>
      <c r="B202" s="411"/>
      <c r="C202" s="412"/>
      <c r="D202" s="101" t="s">
        <v>416</v>
      </c>
      <c r="E202" s="413"/>
      <c r="F202" s="102">
        <v>150</v>
      </c>
      <c r="G202" s="414" t="s">
        <v>61</v>
      </c>
      <c r="H202" s="98">
        <v>160</v>
      </c>
      <c r="I202" s="99">
        <v>1.5</v>
      </c>
      <c r="J202" s="415"/>
      <c r="K202" s="416"/>
      <c r="L202" s="103"/>
      <c r="M202" s="417"/>
      <c r="N202" s="418"/>
      <c r="O202" s="419"/>
      <c r="P202" s="102"/>
      <c r="Q202" s="96"/>
      <c r="R202" s="98"/>
      <c r="S202" s="99"/>
      <c r="T202" s="415"/>
      <c r="U202" s="420"/>
      <c r="V202" s="104"/>
      <c r="W202" s="104"/>
      <c r="X202" s="104"/>
      <c r="Y202" s="421"/>
      <c r="Z202" s="422"/>
      <c r="AA202" s="457" t="s">
        <v>425</v>
      </c>
    </row>
    <row r="203" spans="1:28" ht="45.6" customHeight="1" x14ac:dyDescent="0.25">
      <c r="A203" s="463" t="s">
        <v>427</v>
      </c>
      <c r="B203" s="411"/>
      <c r="C203" s="412"/>
      <c r="D203" s="101" t="s">
        <v>413</v>
      </c>
      <c r="E203" s="413"/>
      <c r="F203" s="102">
        <v>230</v>
      </c>
      <c r="G203" s="414" t="s">
        <v>61</v>
      </c>
      <c r="H203" s="98">
        <v>260</v>
      </c>
      <c r="I203" s="99">
        <v>1.5</v>
      </c>
      <c r="J203" s="415"/>
      <c r="K203" s="416"/>
      <c r="L203" s="103"/>
      <c r="M203" s="417"/>
      <c r="N203" s="418"/>
      <c r="O203" s="419"/>
      <c r="P203" s="102"/>
      <c r="Q203" s="96"/>
      <c r="R203" s="98"/>
      <c r="S203" s="99"/>
      <c r="T203" s="415"/>
      <c r="U203" s="420"/>
      <c r="V203" s="104"/>
      <c r="W203" s="104"/>
      <c r="X203" s="104"/>
      <c r="Y203" s="421"/>
      <c r="Z203" s="422"/>
      <c r="AA203" s="457" t="s">
        <v>425</v>
      </c>
    </row>
    <row r="204" spans="1:28" ht="19.8" customHeight="1" x14ac:dyDescent="0.25">
      <c r="A204" s="463" t="s">
        <v>428</v>
      </c>
      <c r="B204" s="411"/>
      <c r="C204" s="412"/>
      <c r="D204" s="101" t="s">
        <v>429</v>
      </c>
      <c r="E204" s="413"/>
      <c r="F204" s="102">
        <v>140</v>
      </c>
      <c r="G204" s="414" t="s">
        <v>61</v>
      </c>
      <c r="H204" s="98">
        <v>140</v>
      </c>
      <c r="I204" s="99">
        <v>1.5</v>
      </c>
      <c r="J204" s="415"/>
      <c r="K204" s="416"/>
      <c r="L204" s="103"/>
      <c r="M204" s="417"/>
      <c r="N204" s="418"/>
      <c r="O204" s="419"/>
      <c r="P204" s="102"/>
      <c r="Q204" s="96"/>
      <c r="R204" s="98"/>
      <c r="S204" s="99"/>
      <c r="T204" s="415"/>
      <c r="U204" s="420"/>
      <c r="V204" s="104"/>
      <c r="W204" s="104"/>
      <c r="X204" s="104"/>
      <c r="Y204" s="421"/>
      <c r="Z204" s="422"/>
      <c r="AA204" s="457" t="s">
        <v>430</v>
      </c>
    </row>
    <row r="205" spans="1:28" ht="31.8" customHeight="1" x14ac:dyDescent="0.25">
      <c r="A205" s="463" t="s">
        <v>431</v>
      </c>
      <c r="B205" s="411"/>
      <c r="C205" s="412"/>
      <c r="D205" s="101" t="s">
        <v>118</v>
      </c>
      <c r="E205" s="413"/>
      <c r="F205" s="102">
        <v>210</v>
      </c>
      <c r="G205" s="414" t="s">
        <v>61</v>
      </c>
      <c r="H205" s="98">
        <v>290</v>
      </c>
      <c r="I205" s="99">
        <v>4.4000000000000004</v>
      </c>
      <c r="J205" s="415"/>
      <c r="K205" s="416"/>
      <c r="L205" s="103"/>
      <c r="M205" s="417"/>
      <c r="N205" s="418"/>
      <c r="O205" s="419"/>
      <c r="P205" s="102"/>
      <c r="Q205" s="96"/>
      <c r="R205" s="98"/>
      <c r="S205" s="99"/>
      <c r="T205" s="415"/>
      <c r="U205" s="420"/>
      <c r="V205" s="104"/>
      <c r="W205" s="104"/>
      <c r="X205" s="104"/>
      <c r="Y205" s="421"/>
      <c r="Z205" s="422"/>
      <c r="AA205" s="457" t="s">
        <v>629</v>
      </c>
    </row>
    <row r="206" spans="1:28" ht="19.2" customHeight="1" x14ac:dyDescent="0.25">
      <c r="A206" s="410" t="s">
        <v>313</v>
      </c>
      <c r="B206" s="411"/>
      <c r="C206" s="412"/>
      <c r="D206" s="101" t="s">
        <v>414</v>
      </c>
      <c r="E206" s="413"/>
      <c r="F206" s="102">
        <v>180</v>
      </c>
      <c r="G206" s="414" t="s">
        <v>61</v>
      </c>
      <c r="H206" s="98">
        <v>190</v>
      </c>
      <c r="I206" s="99">
        <v>1</v>
      </c>
      <c r="J206" s="415"/>
      <c r="K206" s="416"/>
      <c r="L206" s="103"/>
      <c r="M206" s="417"/>
      <c r="N206" s="418"/>
      <c r="O206" s="419" t="str">
        <f t="shared" ref="O206" si="72">IF(M206="","",PRODUCT(K206,N206,M206,U206:X206)/1000000)</f>
        <v/>
      </c>
      <c r="P206" s="102"/>
      <c r="Q206" s="96"/>
      <c r="R206" s="98"/>
      <c r="S206" s="99"/>
      <c r="T206" s="415" t="str">
        <f t="shared" ref="T206" si="73">IF(R206="","",PRODUCT(P206,S206,R206,U206:X206)/1000000)</f>
        <v/>
      </c>
      <c r="U206" s="420"/>
      <c r="V206" s="104"/>
      <c r="W206" s="104"/>
      <c r="X206" s="104"/>
      <c r="Y206" s="421"/>
      <c r="Z206" s="422"/>
      <c r="AA206" s="457" t="s">
        <v>623</v>
      </c>
      <c r="AB206" s="1"/>
    </row>
    <row r="207" spans="1:28" ht="19.95" customHeight="1" x14ac:dyDescent="0.25">
      <c r="A207" s="410" t="s">
        <v>304</v>
      </c>
      <c r="B207" s="411"/>
      <c r="C207" s="412"/>
      <c r="D207" s="101" t="s">
        <v>114</v>
      </c>
      <c r="E207" s="413"/>
      <c r="F207" s="102">
        <v>200</v>
      </c>
      <c r="G207" s="414" t="s">
        <v>61</v>
      </c>
      <c r="H207" s="98">
        <v>200</v>
      </c>
      <c r="I207" s="99">
        <v>5</v>
      </c>
      <c r="J207" s="415">
        <f t="shared" si="69"/>
        <v>0.2</v>
      </c>
      <c r="K207" s="416"/>
      <c r="L207" s="103"/>
      <c r="M207" s="417"/>
      <c r="N207" s="418"/>
      <c r="O207" s="419" t="str">
        <f t="shared" si="32"/>
        <v/>
      </c>
      <c r="P207" s="102"/>
      <c r="Q207" s="96"/>
      <c r="R207" s="98"/>
      <c r="S207" s="99"/>
      <c r="T207" s="415" t="str">
        <f t="shared" si="40"/>
        <v/>
      </c>
      <c r="U207" s="420">
        <v>1</v>
      </c>
      <c r="V207" s="104"/>
      <c r="W207" s="104"/>
      <c r="X207" s="104"/>
      <c r="Y207" s="421" t="s">
        <v>453</v>
      </c>
      <c r="Z207" s="422"/>
      <c r="AA207" s="423"/>
    </row>
    <row r="208" spans="1:28" ht="19.95" customHeight="1" x14ac:dyDescent="0.25">
      <c r="A208" s="410" t="s">
        <v>305</v>
      </c>
      <c r="B208" s="411"/>
      <c r="C208" s="412"/>
      <c r="D208" s="101" t="s">
        <v>135</v>
      </c>
      <c r="E208" s="413"/>
      <c r="F208" s="102"/>
      <c r="G208" s="414"/>
      <c r="H208" s="98"/>
      <c r="I208" s="99"/>
      <c r="J208" s="415" t="str">
        <f t="shared" si="69"/>
        <v/>
      </c>
      <c r="K208" s="416"/>
      <c r="L208" s="103"/>
      <c r="M208" s="417"/>
      <c r="N208" s="418"/>
      <c r="O208" s="419" t="str">
        <f t="shared" si="32"/>
        <v/>
      </c>
      <c r="P208" s="102">
        <v>200</v>
      </c>
      <c r="Q208" s="96" t="s">
        <v>61</v>
      </c>
      <c r="R208" s="98">
        <v>220</v>
      </c>
      <c r="S208" s="99">
        <v>5</v>
      </c>
      <c r="T208" s="415">
        <f t="shared" si="40"/>
        <v>0.22</v>
      </c>
      <c r="U208" s="420"/>
      <c r="V208" s="104"/>
      <c r="W208" s="104">
        <v>1</v>
      </c>
      <c r="X208" s="104"/>
      <c r="Y208" s="421"/>
      <c r="Z208" s="422"/>
      <c r="AA208" s="423"/>
    </row>
    <row r="209" spans="1:27" ht="19.95" customHeight="1" x14ac:dyDescent="0.25">
      <c r="A209" s="410" t="s">
        <v>306</v>
      </c>
      <c r="B209" s="411"/>
      <c r="C209" s="412"/>
      <c r="D209" s="101" t="s">
        <v>135</v>
      </c>
      <c r="E209" s="413"/>
      <c r="F209" s="102"/>
      <c r="G209" s="414"/>
      <c r="H209" s="98"/>
      <c r="I209" s="99"/>
      <c r="J209" s="415" t="str">
        <f t="shared" si="69"/>
        <v/>
      </c>
      <c r="K209" s="416"/>
      <c r="L209" s="103"/>
      <c r="M209" s="417"/>
      <c r="N209" s="418"/>
      <c r="O209" s="419" t="str">
        <f t="shared" si="32"/>
        <v/>
      </c>
      <c r="P209" s="102">
        <v>200</v>
      </c>
      <c r="Q209" s="96" t="s">
        <v>61</v>
      </c>
      <c r="R209" s="98">
        <v>220</v>
      </c>
      <c r="S209" s="99">
        <v>5</v>
      </c>
      <c r="T209" s="415">
        <f t="shared" si="40"/>
        <v>0.22</v>
      </c>
      <c r="U209" s="420"/>
      <c r="V209" s="104"/>
      <c r="W209" s="104">
        <v>1</v>
      </c>
      <c r="X209" s="104"/>
      <c r="Y209" s="421"/>
      <c r="Z209" s="422"/>
      <c r="AA209" s="423"/>
    </row>
    <row r="210" spans="1:27" ht="19.95" customHeight="1" x14ac:dyDescent="0.25">
      <c r="A210" s="410" t="s">
        <v>307</v>
      </c>
      <c r="B210" s="411"/>
      <c r="C210" s="412"/>
      <c r="D210" s="101" t="s">
        <v>135</v>
      </c>
      <c r="E210" s="413"/>
      <c r="F210" s="102"/>
      <c r="G210" s="414"/>
      <c r="H210" s="98"/>
      <c r="I210" s="99"/>
      <c r="J210" s="415" t="str">
        <f t="shared" si="69"/>
        <v/>
      </c>
      <c r="K210" s="416"/>
      <c r="L210" s="103"/>
      <c r="M210" s="417"/>
      <c r="N210" s="418"/>
      <c r="O210" s="419" t="str">
        <f t="shared" si="32"/>
        <v/>
      </c>
      <c r="P210" s="102">
        <v>200</v>
      </c>
      <c r="Q210" s="96" t="s">
        <v>61</v>
      </c>
      <c r="R210" s="98">
        <v>220</v>
      </c>
      <c r="S210" s="99">
        <v>5</v>
      </c>
      <c r="T210" s="415">
        <f t="shared" si="40"/>
        <v>0.22</v>
      </c>
      <c r="U210" s="420"/>
      <c r="V210" s="104"/>
      <c r="W210" s="104">
        <v>1</v>
      </c>
      <c r="X210" s="104"/>
      <c r="Y210" s="421"/>
      <c r="Z210" s="422"/>
      <c r="AA210" s="423"/>
    </row>
    <row r="211" spans="1:27" ht="47.4" customHeight="1" x14ac:dyDescent="0.25">
      <c r="A211" s="454" t="s">
        <v>424</v>
      </c>
      <c r="B211" s="411"/>
      <c r="C211" s="412"/>
      <c r="D211" s="101" t="s">
        <v>143</v>
      </c>
      <c r="E211" s="413"/>
      <c r="F211" s="102"/>
      <c r="G211" s="414"/>
      <c r="H211" s="98"/>
      <c r="I211" s="99"/>
      <c r="J211" s="415" t="str">
        <f t="shared" si="69"/>
        <v/>
      </c>
      <c r="K211" s="416"/>
      <c r="L211" s="103"/>
      <c r="M211" s="417"/>
      <c r="N211" s="418"/>
      <c r="O211" s="419" t="str">
        <f t="shared" si="32"/>
        <v/>
      </c>
      <c r="P211" s="102">
        <v>160</v>
      </c>
      <c r="Q211" s="96" t="s">
        <v>61</v>
      </c>
      <c r="R211" s="98">
        <v>160</v>
      </c>
      <c r="S211" s="99">
        <v>1.6</v>
      </c>
      <c r="T211" s="415">
        <f t="shared" si="40"/>
        <v>0.24576000000000001</v>
      </c>
      <c r="U211" s="420"/>
      <c r="V211" s="104"/>
      <c r="W211" s="104">
        <v>6</v>
      </c>
      <c r="X211" s="104"/>
      <c r="Y211" s="421"/>
      <c r="Z211" s="422"/>
      <c r="AA211" s="751" t="s">
        <v>230</v>
      </c>
    </row>
    <row r="212" spans="1:27" ht="19.2" customHeight="1" x14ac:dyDescent="0.25">
      <c r="A212" s="410" t="s">
        <v>305</v>
      </c>
      <c r="B212" s="411"/>
      <c r="C212" s="412"/>
      <c r="D212" s="101" t="s">
        <v>146</v>
      </c>
      <c r="E212" s="413"/>
      <c r="F212" s="102">
        <v>190</v>
      </c>
      <c r="G212" s="414" t="s">
        <v>61</v>
      </c>
      <c r="H212" s="98">
        <v>230</v>
      </c>
      <c r="I212" s="99">
        <v>5</v>
      </c>
      <c r="J212" s="415">
        <f t="shared" si="69"/>
        <v>0.2185</v>
      </c>
      <c r="K212" s="416"/>
      <c r="L212" s="103"/>
      <c r="M212" s="417"/>
      <c r="N212" s="418"/>
      <c r="O212" s="419" t="str">
        <f t="shared" si="32"/>
        <v/>
      </c>
      <c r="P212" s="102"/>
      <c r="Q212" s="96"/>
      <c r="R212" s="98"/>
      <c r="S212" s="99"/>
      <c r="T212" s="415" t="str">
        <f t="shared" si="40"/>
        <v/>
      </c>
      <c r="U212" s="420"/>
      <c r="V212" s="104">
        <v>1</v>
      </c>
      <c r="W212" s="104"/>
      <c r="X212" s="104"/>
      <c r="Y212" s="421"/>
      <c r="Z212" s="422"/>
      <c r="AA212" s="423"/>
    </row>
    <row r="213" spans="1:27" ht="19.95" customHeight="1" x14ac:dyDescent="0.25">
      <c r="A213" s="410" t="s">
        <v>308</v>
      </c>
      <c r="B213" s="411"/>
      <c r="C213" s="412"/>
      <c r="D213" s="101" t="s">
        <v>146</v>
      </c>
      <c r="E213" s="413"/>
      <c r="F213" s="102">
        <v>170</v>
      </c>
      <c r="G213" s="414" t="s">
        <v>61</v>
      </c>
      <c r="H213" s="98">
        <v>200</v>
      </c>
      <c r="I213" s="99">
        <v>2.5</v>
      </c>
      <c r="J213" s="415">
        <f t="shared" si="69"/>
        <v>8.5000000000000006E-2</v>
      </c>
      <c r="K213" s="416"/>
      <c r="L213" s="103"/>
      <c r="M213" s="417"/>
      <c r="N213" s="418"/>
      <c r="O213" s="419" t="str">
        <f t="shared" si="32"/>
        <v/>
      </c>
      <c r="P213" s="102"/>
      <c r="Q213" s="96"/>
      <c r="R213" s="98"/>
      <c r="S213" s="99"/>
      <c r="T213" s="415" t="str">
        <f t="shared" si="40"/>
        <v/>
      </c>
      <c r="U213" s="420">
        <v>1</v>
      </c>
      <c r="V213" s="104"/>
      <c r="W213" s="104"/>
      <c r="X213" s="104"/>
      <c r="Y213" s="421" t="s">
        <v>453</v>
      </c>
      <c r="Z213" s="422"/>
      <c r="AA213" s="423"/>
    </row>
    <row r="214" spans="1:27" ht="19.95" customHeight="1" x14ac:dyDescent="0.25">
      <c r="A214" s="410" t="s">
        <v>306</v>
      </c>
      <c r="B214" s="411"/>
      <c r="C214" s="412"/>
      <c r="D214" s="101" t="s">
        <v>630</v>
      </c>
      <c r="E214" s="413"/>
      <c r="F214" s="102">
        <v>240</v>
      </c>
      <c r="G214" s="414" t="s">
        <v>61</v>
      </c>
      <c r="H214" s="98">
        <v>200</v>
      </c>
      <c r="I214" s="99">
        <v>6</v>
      </c>
      <c r="J214" s="415"/>
      <c r="K214" s="416"/>
      <c r="L214" s="103"/>
      <c r="M214" s="417"/>
      <c r="N214" s="418"/>
      <c r="O214" s="419" t="str">
        <f t="shared" ref="O214" si="74">IF(M214="","",PRODUCT(K214,N214,M214,U214:X214)/1000000)</f>
        <v/>
      </c>
      <c r="P214" s="102"/>
      <c r="Q214" s="96"/>
      <c r="R214" s="98"/>
      <c r="S214" s="99"/>
      <c r="T214" s="415" t="str">
        <f t="shared" ref="T214" si="75">IF(R214="","",PRODUCT(P214,S214,R214,U214:X214)/1000000)</f>
        <v/>
      </c>
      <c r="U214" s="420"/>
      <c r="V214" s="104"/>
      <c r="W214" s="104"/>
      <c r="X214" s="104"/>
      <c r="Y214" s="421"/>
      <c r="Z214" s="422"/>
      <c r="AA214" s="457" t="s">
        <v>623</v>
      </c>
    </row>
    <row r="215" spans="1:27" ht="19.95" customHeight="1" x14ac:dyDescent="0.25">
      <c r="A215" s="410" t="s">
        <v>306</v>
      </c>
      <c r="B215" s="411"/>
      <c r="C215" s="412"/>
      <c r="D215" s="101" t="s">
        <v>309</v>
      </c>
      <c r="E215" s="413"/>
      <c r="F215" s="102">
        <v>300</v>
      </c>
      <c r="G215" s="414" t="s">
        <v>61</v>
      </c>
      <c r="H215" s="98">
        <v>200</v>
      </c>
      <c r="I215" s="99">
        <v>5.5</v>
      </c>
      <c r="J215" s="415">
        <f t="shared" si="69"/>
        <v>0.33</v>
      </c>
      <c r="K215" s="416"/>
      <c r="L215" s="103"/>
      <c r="M215" s="417"/>
      <c r="N215" s="418"/>
      <c r="O215" s="419" t="str">
        <f t="shared" si="32"/>
        <v/>
      </c>
      <c r="P215" s="102"/>
      <c r="Q215" s="96"/>
      <c r="R215" s="98"/>
      <c r="S215" s="99"/>
      <c r="T215" s="415" t="str">
        <f t="shared" si="40"/>
        <v/>
      </c>
      <c r="U215" s="420"/>
      <c r="V215" s="104">
        <v>1</v>
      </c>
      <c r="W215" s="104"/>
      <c r="X215" s="104"/>
      <c r="Y215" s="421"/>
      <c r="Z215" s="422"/>
      <c r="AA215" s="423"/>
    </row>
    <row r="216" spans="1:27" ht="19.5" customHeight="1" x14ac:dyDescent="0.25">
      <c r="A216" s="410" t="s">
        <v>310</v>
      </c>
      <c r="B216" s="411"/>
      <c r="C216" s="412"/>
      <c r="D216" s="101" t="s">
        <v>114</v>
      </c>
      <c r="E216" s="413"/>
      <c r="F216" s="102">
        <v>190</v>
      </c>
      <c r="G216" s="414" t="s">
        <v>61</v>
      </c>
      <c r="H216" s="98">
        <v>190</v>
      </c>
      <c r="I216" s="99">
        <v>3</v>
      </c>
      <c r="J216" s="415">
        <f t="shared" si="69"/>
        <v>0.10829999999999999</v>
      </c>
      <c r="K216" s="416"/>
      <c r="L216" s="103"/>
      <c r="M216" s="417"/>
      <c r="N216" s="418"/>
      <c r="O216" s="419" t="str">
        <f t="shared" si="32"/>
        <v/>
      </c>
      <c r="P216" s="102"/>
      <c r="Q216" s="96"/>
      <c r="R216" s="98"/>
      <c r="S216" s="99"/>
      <c r="T216" s="415" t="str">
        <f t="shared" si="40"/>
        <v/>
      </c>
      <c r="U216" s="420">
        <v>1</v>
      </c>
      <c r="V216" s="104"/>
      <c r="W216" s="104"/>
      <c r="X216" s="104"/>
      <c r="Y216" s="421" t="s">
        <v>453</v>
      </c>
      <c r="Z216" s="422"/>
      <c r="AA216" s="423"/>
    </row>
    <row r="217" spans="1:27" ht="19.95" customHeight="1" x14ac:dyDescent="0.25">
      <c r="A217" s="410" t="s">
        <v>310</v>
      </c>
      <c r="B217" s="411"/>
      <c r="C217" s="412"/>
      <c r="D217" s="101" t="s">
        <v>315</v>
      </c>
      <c r="E217" s="413"/>
      <c r="F217" s="102"/>
      <c r="G217" s="414"/>
      <c r="H217" s="98"/>
      <c r="I217" s="99"/>
      <c r="J217" s="415" t="str">
        <f>IF(H217="","",PRODUCT(F217,I217,H217,U217:X217)/1000000)</f>
        <v/>
      </c>
      <c r="K217" s="416"/>
      <c r="L217" s="103"/>
      <c r="M217" s="417"/>
      <c r="N217" s="418"/>
      <c r="O217" s="419" t="str">
        <f>IF(M217="","",PRODUCT(K217,N217,M217,U217:X217)/1000000)</f>
        <v/>
      </c>
      <c r="P217" s="102">
        <v>140</v>
      </c>
      <c r="Q217" s="96" t="s">
        <v>61</v>
      </c>
      <c r="R217" s="98">
        <v>140</v>
      </c>
      <c r="S217" s="99">
        <v>0.8</v>
      </c>
      <c r="T217" s="415">
        <f>IF(R217="","",PRODUCT(P217,S217,R217,U217:X217)/1000000)</f>
        <v>1.5679999999999999E-2</v>
      </c>
      <c r="U217" s="420"/>
      <c r="V217" s="104"/>
      <c r="W217" s="104">
        <v>1</v>
      </c>
      <c r="X217" s="104"/>
      <c r="Y217" s="421"/>
      <c r="Z217" s="422"/>
      <c r="AA217" s="423"/>
    </row>
    <row r="218" spans="1:27" ht="19.95" customHeight="1" x14ac:dyDescent="0.25">
      <c r="A218" s="410" t="s">
        <v>633</v>
      </c>
      <c r="B218" s="411"/>
      <c r="C218" s="412"/>
      <c r="D218" s="101" t="s">
        <v>229</v>
      </c>
      <c r="E218" s="413"/>
      <c r="F218" s="102"/>
      <c r="G218" s="414"/>
      <c r="H218" s="98"/>
      <c r="I218" s="99"/>
      <c r="J218" s="415" t="str">
        <f>IF(H218="","",PRODUCT(F218,I218,H218,U218:X218)/1000000)</f>
        <v/>
      </c>
      <c r="K218" s="416"/>
      <c r="L218" s="103"/>
      <c r="M218" s="417"/>
      <c r="N218" s="418"/>
      <c r="O218" s="419" t="str">
        <f>IF(M218="","",PRODUCT(K218,N218,M218,U218:X218)/1000000)</f>
        <v/>
      </c>
      <c r="P218" s="102">
        <v>140</v>
      </c>
      <c r="Q218" s="96" t="s">
        <v>61</v>
      </c>
      <c r="R218" s="98">
        <v>160</v>
      </c>
      <c r="S218" s="99">
        <v>5</v>
      </c>
      <c r="T218" s="415">
        <f>IF(R218="","",PRODUCT(P218,S218,R218,U218:X218)/1000000)</f>
        <v>0.44800000000000001</v>
      </c>
      <c r="U218" s="420"/>
      <c r="V218" s="104"/>
      <c r="W218" s="104">
        <v>4</v>
      </c>
      <c r="X218" s="104"/>
      <c r="Y218" s="421"/>
      <c r="Z218" s="422"/>
      <c r="AA218" s="423"/>
    </row>
    <row r="219" spans="1:27" ht="19.95" customHeight="1" x14ac:dyDescent="0.25">
      <c r="A219" s="410" t="s">
        <v>634</v>
      </c>
      <c r="B219" s="411"/>
      <c r="C219" s="412"/>
      <c r="D219" s="101" t="s">
        <v>229</v>
      </c>
      <c r="E219" s="413"/>
      <c r="F219" s="102"/>
      <c r="G219" s="414"/>
      <c r="H219" s="98"/>
      <c r="I219" s="99"/>
      <c r="J219" s="415" t="str">
        <f t="shared" ref="J219" si="76">IF(H219="","",PRODUCT(F219,I219,H219,U219:X219)/1000000)</f>
        <v/>
      </c>
      <c r="K219" s="416"/>
      <c r="L219" s="103"/>
      <c r="M219" s="417"/>
      <c r="N219" s="418"/>
      <c r="O219" s="419" t="str">
        <f t="shared" ref="O219" si="77">IF(M219="","",PRODUCT(K219,N219,M219,U219:X219)/1000000)</f>
        <v/>
      </c>
      <c r="P219" s="102">
        <v>140</v>
      </c>
      <c r="Q219" s="96" t="s">
        <v>61</v>
      </c>
      <c r="R219" s="98">
        <v>160</v>
      </c>
      <c r="S219" s="99">
        <v>6</v>
      </c>
      <c r="T219" s="415">
        <f t="shared" ref="T219" si="78">IF(R219="","",PRODUCT(P219,S219,R219,U219:X219)/1000000)</f>
        <v>0.94079999999999997</v>
      </c>
      <c r="U219" s="420"/>
      <c r="V219" s="104"/>
      <c r="W219" s="104">
        <v>7</v>
      </c>
      <c r="X219" s="104"/>
      <c r="Y219" s="421"/>
      <c r="Z219" s="422"/>
      <c r="AA219" s="423"/>
    </row>
    <row r="220" spans="1:27" ht="19.95" customHeight="1" x14ac:dyDescent="0.25">
      <c r="A220" s="410" t="s">
        <v>311</v>
      </c>
      <c r="B220" s="411"/>
      <c r="C220" s="412"/>
      <c r="D220" s="101" t="s">
        <v>114</v>
      </c>
      <c r="E220" s="413"/>
      <c r="F220" s="102">
        <v>200</v>
      </c>
      <c r="G220" s="414" t="s">
        <v>61</v>
      </c>
      <c r="H220" s="98">
        <v>180</v>
      </c>
      <c r="I220" s="99">
        <v>2.5</v>
      </c>
      <c r="J220" s="415">
        <f t="shared" si="69"/>
        <v>0.09</v>
      </c>
      <c r="K220" s="416"/>
      <c r="L220" s="103"/>
      <c r="M220" s="417"/>
      <c r="N220" s="418"/>
      <c r="O220" s="419" t="str">
        <f t="shared" si="32"/>
        <v/>
      </c>
      <c r="P220" s="102"/>
      <c r="Q220" s="96"/>
      <c r="R220" s="98"/>
      <c r="S220" s="99"/>
      <c r="T220" s="415" t="str">
        <f t="shared" si="40"/>
        <v/>
      </c>
      <c r="U220" s="420">
        <v>1</v>
      </c>
      <c r="V220" s="104"/>
      <c r="W220" s="104"/>
      <c r="X220" s="104"/>
      <c r="Y220" s="421" t="s">
        <v>453</v>
      </c>
      <c r="Z220" s="422"/>
      <c r="AA220" s="423"/>
    </row>
    <row r="221" spans="1:27" ht="19.95" customHeight="1" x14ac:dyDescent="0.25">
      <c r="A221" s="410" t="s">
        <v>311</v>
      </c>
      <c r="B221" s="411"/>
      <c r="C221" s="412"/>
      <c r="D221" s="101" t="s">
        <v>315</v>
      </c>
      <c r="E221" s="413"/>
      <c r="F221" s="102"/>
      <c r="G221" s="414"/>
      <c r="H221" s="98"/>
      <c r="I221" s="99"/>
      <c r="J221" s="415" t="str">
        <f>IF(H221="","",PRODUCT(F221,I221,H221,U221:X221)/1000000)</f>
        <v/>
      </c>
      <c r="K221" s="416"/>
      <c r="L221" s="103"/>
      <c r="M221" s="417"/>
      <c r="N221" s="418"/>
      <c r="O221" s="419" t="str">
        <f>IF(M221="","",PRODUCT(K221,N221,M221,U221:X221)/1000000)</f>
        <v/>
      </c>
      <c r="P221" s="102">
        <v>140</v>
      </c>
      <c r="Q221" s="96" t="s">
        <v>61</v>
      </c>
      <c r="R221" s="98">
        <v>140</v>
      </c>
      <c r="S221" s="99">
        <v>1.5</v>
      </c>
      <c r="T221" s="415">
        <f>IF(R221="","",PRODUCT(P221,S221,R221,U221:X221)/1000000)</f>
        <v>2.9399999999999999E-2</v>
      </c>
      <c r="U221" s="420"/>
      <c r="V221" s="104"/>
      <c r="W221" s="104">
        <v>1</v>
      </c>
      <c r="X221" s="104"/>
      <c r="Y221" s="421"/>
      <c r="Z221" s="422"/>
      <c r="AA221" s="423"/>
    </row>
    <row r="222" spans="1:27" ht="19.8" customHeight="1" x14ac:dyDescent="0.25">
      <c r="A222" s="454" t="s">
        <v>312</v>
      </c>
      <c r="B222" s="411"/>
      <c r="C222" s="412"/>
      <c r="D222" s="101" t="s">
        <v>114</v>
      </c>
      <c r="E222" s="413"/>
      <c r="F222" s="102">
        <v>200</v>
      </c>
      <c r="G222" s="414" t="s">
        <v>61</v>
      </c>
      <c r="H222" s="98">
        <v>190</v>
      </c>
      <c r="I222" s="99">
        <v>2.5</v>
      </c>
      <c r="J222" s="415">
        <f t="shared" si="69"/>
        <v>9.5000000000000001E-2</v>
      </c>
      <c r="K222" s="416"/>
      <c r="L222" s="103"/>
      <c r="M222" s="417"/>
      <c r="N222" s="418"/>
      <c r="O222" s="419" t="str">
        <f t="shared" si="32"/>
        <v/>
      </c>
      <c r="P222" s="102"/>
      <c r="Q222" s="96"/>
      <c r="R222" s="98"/>
      <c r="S222" s="99"/>
      <c r="T222" s="415" t="str">
        <f t="shared" si="40"/>
        <v/>
      </c>
      <c r="U222" s="420">
        <v>1</v>
      </c>
      <c r="V222" s="104"/>
      <c r="W222" s="104"/>
      <c r="X222" s="104"/>
      <c r="Y222" s="421" t="s">
        <v>453</v>
      </c>
      <c r="Z222" s="422"/>
      <c r="AA222" s="423"/>
    </row>
    <row r="223" spans="1:27" ht="19.95" customHeight="1" x14ac:dyDescent="0.25">
      <c r="A223" s="410" t="s">
        <v>312</v>
      </c>
      <c r="B223" s="411"/>
      <c r="C223" s="412"/>
      <c r="D223" s="101" t="s">
        <v>315</v>
      </c>
      <c r="E223" s="413"/>
      <c r="F223" s="102"/>
      <c r="G223" s="414"/>
      <c r="H223" s="98"/>
      <c r="I223" s="99"/>
      <c r="J223" s="415" t="str">
        <f>IF(H223="","",PRODUCT(F223,I223,H223,U223:X223)/1000000)</f>
        <v/>
      </c>
      <c r="K223" s="416"/>
      <c r="L223" s="103"/>
      <c r="M223" s="417"/>
      <c r="N223" s="418"/>
      <c r="O223" s="419" t="str">
        <f>IF(M223="","",PRODUCT(K223,N223,M223,U223:X223)/1000000)</f>
        <v/>
      </c>
      <c r="P223" s="102">
        <v>140</v>
      </c>
      <c r="Q223" s="96" t="s">
        <v>61</v>
      </c>
      <c r="R223" s="98">
        <v>140</v>
      </c>
      <c r="S223" s="99">
        <v>1.8</v>
      </c>
      <c r="T223" s="415">
        <f>IF(R223="","",PRODUCT(P223,S223,R223,U223:X223)/1000000)</f>
        <v>3.5279999999999999E-2</v>
      </c>
      <c r="U223" s="420"/>
      <c r="V223" s="104"/>
      <c r="W223" s="104">
        <v>1</v>
      </c>
      <c r="X223" s="104"/>
      <c r="Y223" s="421"/>
      <c r="Z223" s="422"/>
      <c r="AA223" s="423"/>
    </row>
    <row r="224" spans="1:27" ht="19.95" customHeight="1" x14ac:dyDescent="0.25">
      <c r="A224" s="410" t="s">
        <v>313</v>
      </c>
      <c r="B224" s="411"/>
      <c r="C224" s="412"/>
      <c r="D224" s="101" t="s">
        <v>114</v>
      </c>
      <c r="E224" s="413"/>
      <c r="F224" s="102">
        <v>180</v>
      </c>
      <c r="G224" s="414" t="s">
        <v>61</v>
      </c>
      <c r="H224" s="98">
        <v>185</v>
      </c>
      <c r="I224" s="99">
        <v>2.5</v>
      </c>
      <c r="J224" s="415">
        <f t="shared" si="69"/>
        <v>8.3250000000000005E-2</v>
      </c>
      <c r="K224" s="416"/>
      <c r="L224" s="103"/>
      <c r="M224" s="417"/>
      <c r="N224" s="418"/>
      <c r="O224" s="419" t="str">
        <f t="shared" si="32"/>
        <v/>
      </c>
      <c r="P224" s="102"/>
      <c r="Q224" s="96"/>
      <c r="R224" s="98"/>
      <c r="S224" s="99"/>
      <c r="T224" s="415" t="str">
        <f t="shared" si="40"/>
        <v/>
      </c>
      <c r="U224" s="420">
        <v>1</v>
      </c>
      <c r="V224" s="104"/>
      <c r="W224" s="104"/>
      <c r="X224" s="104"/>
      <c r="Y224" s="421" t="s">
        <v>453</v>
      </c>
      <c r="Z224" s="422"/>
      <c r="AA224" s="423"/>
    </row>
    <row r="225" spans="1:27" ht="19.95" customHeight="1" x14ac:dyDescent="0.25">
      <c r="A225" s="410" t="s">
        <v>313</v>
      </c>
      <c r="B225" s="411"/>
      <c r="C225" s="412"/>
      <c r="D225" s="101" t="s">
        <v>142</v>
      </c>
      <c r="E225" s="413"/>
      <c r="F225" s="102"/>
      <c r="G225" s="414"/>
      <c r="H225" s="98"/>
      <c r="I225" s="99"/>
      <c r="J225" s="415"/>
      <c r="K225" s="416">
        <v>185</v>
      </c>
      <c r="L225" s="103" t="s">
        <v>61</v>
      </c>
      <c r="M225" s="417">
        <v>330</v>
      </c>
      <c r="N225" s="418">
        <v>3.5</v>
      </c>
      <c r="O225" s="419">
        <f t="shared" si="32"/>
        <v>0.213675</v>
      </c>
      <c r="P225" s="102"/>
      <c r="Q225" s="96"/>
      <c r="R225" s="98"/>
      <c r="S225" s="99"/>
      <c r="T225" s="415" t="str">
        <f t="shared" si="40"/>
        <v/>
      </c>
      <c r="U225" s="420">
        <v>1</v>
      </c>
      <c r="V225" s="104"/>
      <c r="W225" s="104"/>
      <c r="X225" s="104"/>
      <c r="Y225" s="421" t="s">
        <v>458</v>
      </c>
      <c r="Z225" s="422"/>
      <c r="AA225" s="423"/>
    </row>
    <row r="226" spans="1:27" ht="19.95" customHeight="1" x14ac:dyDescent="0.25">
      <c r="A226" s="410" t="s">
        <v>313</v>
      </c>
      <c r="B226" s="411"/>
      <c r="C226" s="412"/>
      <c r="D226" s="101" t="s">
        <v>271</v>
      </c>
      <c r="E226" s="413"/>
      <c r="F226" s="102"/>
      <c r="G226" s="414"/>
      <c r="H226" s="98"/>
      <c r="I226" s="99"/>
      <c r="J226" s="415" t="str">
        <f t="shared" si="69"/>
        <v/>
      </c>
      <c r="K226" s="416"/>
      <c r="L226" s="103"/>
      <c r="M226" s="417"/>
      <c r="N226" s="418"/>
      <c r="O226" s="419" t="str">
        <f t="shared" si="32"/>
        <v/>
      </c>
      <c r="P226" s="102">
        <v>270</v>
      </c>
      <c r="Q226" s="96" t="s">
        <v>61</v>
      </c>
      <c r="R226" s="98">
        <v>240</v>
      </c>
      <c r="S226" s="99">
        <v>1.5</v>
      </c>
      <c r="T226" s="415">
        <f t="shared" si="40"/>
        <v>9.7199999999999995E-2</v>
      </c>
      <c r="U226" s="420"/>
      <c r="V226" s="104"/>
      <c r="W226" s="104">
        <v>1</v>
      </c>
      <c r="X226" s="104"/>
      <c r="Y226" s="421" t="s">
        <v>628</v>
      </c>
      <c r="Z226" s="422"/>
      <c r="AA226" s="423"/>
    </row>
    <row r="227" spans="1:27" ht="19.95" customHeight="1" x14ac:dyDescent="0.25">
      <c r="A227" s="410" t="s">
        <v>313</v>
      </c>
      <c r="B227" s="411"/>
      <c r="C227" s="412"/>
      <c r="D227" s="101" t="s">
        <v>643</v>
      </c>
      <c r="E227" s="413" t="s">
        <v>241</v>
      </c>
      <c r="F227" s="102"/>
      <c r="G227" s="414"/>
      <c r="H227" s="98"/>
      <c r="I227" s="99"/>
      <c r="J227" s="415" t="str">
        <f t="shared" ref="J227" si="79">IF(H227="","",PRODUCT(F227,I227,H227,U227:X227)/1000000)</f>
        <v/>
      </c>
      <c r="K227" s="416"/>
      <c r="L227" s="103"/>
      <c r="M227" s="417"/>
      <c r="N227" s="418"/>
      <c r="O227" s="419" t="str">
        <f t="shared" ref="O227" si="80">IF(M227="","",PRODUCT(K227,N227,M227,U227:X227)/1000000)</f>
        <v/>
      </c>
      <c r="P227" s="102">
        <v>210</v>
      </c>
      <c r="Q227" s="96" t="s">
        <v>61</v>
      </c>
      <c r="R227" s="98">
        <v>60</v>
      </c>
      <c r="S227" s="99">
        <v>0.6</v>
      </c>
      <c r="T227" s="415">
        <f t="shared" ref="T227" si="81">IF(R227="","",PRODUCT(P227,S227,R227,U227:X227)/1000000)</f>
        <v>1.512E-2</v>
      </c>
      <c r="U227" s="420"/>
      <c r="V227" s="104"/>
      <c r="W227" s="104">
        <v>2</v>
      </c>
      <c r="X227" s="104"/>
      <c r="Y227" s="421"/>
      <c r="Z227" s="422"/>
      <c r="AA227" s="423"/>
    </row>
    <row r="228" spans="1:27" ht="19.95" customHeight="1" x14ac:dyDescent="0.25">
      <c r="A228" s="410" t="s">
        <v>313</v>
      </c>
      <c r="B228" s="411"/>
      <c r="C228" s="412"/>
      <c r="D228" s="101" t="s">
        <v>101</v>
      </c>
      <c r="E228" s="413"/>
      <c r="F228" s="102"/>
      <c r="G228" s="414"/>
      <c r="H228" s="98"/>
      <c r="I228" s="99"/>
      <c r="J228" s="415" t="str">
        <f t="shared" si="69"/>
        <v/>
      </c>
      <c r="K228" s="416">
        <v>270</v>
      </c>
      <c r="L228" s="103" t="s">
        <v>61</v>
      </c>
      <c r="M228" s="417">
        <v>320</v>
      </c>
      <c r="N228" s="418">
        <v>3.5</v>
      </c>
      <c r="O228" s="419">
        <f t="shared" si="32"/>
        <v>0.3024</v>
      </c>
      <c r="P228" s="102"/>
      <c r="Q228" s="96"/>
      <c r="R228" s="98"/>
      <c r="S228" s="99"/>
      <c r="T228" s="415" t="str">
        <f t="shared" si="40"/>
        <v/>
      </c>
      <c r="U228" s="420">
        <v>1</v>
      </c>
      <c r="V228" s="104"/>
      <c r="W228" s="104"/>
      <c r="X228" s="104"/>
      <c r="Y228" s="421" t="s">
        <v>452</v>
      </c>
      <c r="Z228" s="422"/>
      <c r="AA228" s="423"/>
    </row>
    <row r="229" spans="1:27" ht="19.95" customHeight="1" x14ac:dyDescent="0.25">
      <c r="A229" s="410" t="s">
        <v>313</v>
      </c>
      <c r="B229" s="411"/>
      <c r="C229" s="412"/>
      <c r="D229" s="101" t="s">
        <v>315</v>
      </c>
      <c r="E229" s="413"/>
      <c r="F229" s="102"/>
      <c r="G229" s="414"/>
      <c r="H229" s="98"/>
      <c r="I229" s="99"/>
      <c r="J229" s="415" t="str">
        <f t="shared" si="69"/>
        <v/>
      </c>
      <c r="K229" s="416"/>
      <c r="L229" s="103"/>
      <c r="M229" s="417"/>
      <c r="N229" s="418"/>
      <c r="O229" s="419" t="str">
        <f t="shared" si="32"/>
        <v/>
      </c>
      <c r="P229" s="102">
        <v>140</v>
      </c>
      <c r="Q229" s="96" t="s">
        <v>61</v>
      </c>
      <c r="R229" s="98">
        <v>140</v>
      </c>
      <c r="S229" s="99">
        <v>2.2999999999999998</v>
      </c>
      <c r="T229" s="415">
        <f t="shared" si="40"/>
        <v>4.5080000000000002E-2</v>
      </c>
      <c r="U229" s="420"/>
      <c r="V229" s="104"/>
      <c r="W229" s="104">
        <v>1</v>
      </c>
      <c r="X229" s="104"/>
      <c r="Y229" s="421"/>
      <c r="Z229" s="422"/>
      <c r="AA229" s="423"/>
    </row>
    <row r="230" spans="1:27" ht="19.95" customHeight="1" x14ac:dyDescent="0.25">
      <c r="A230" s="410" t="s">
        <v>314</v>
      </c>
      <c r="B230" s="411"/>
      <c r="C230" s="412"/>
      <c r="D230" s="101" t="s">
        <v>315</v>
      </c>
      <c r="E230" s="413"/>
      <c r="F230" s="102"/>
      <c r="G230" s="414"/>
      <c r="H230" s="98"/>
      <c r="I230" s="99"/>
      <c r="J230" s="415" t="str">
        <f t="shared" si="69"/>
        <v/>
      </c>
      <c r="K230" s="416"/>
      <c r="L230" s="103"/>
      <c r="M230" s="417"/>
      <c r="N230" s="418"/>
      <c r="O230" s="419" t="str">
        <f t="shared" si="32"/>
        <v/>
      </c>
      <c r="P230" s="102">
        <v>140</v>
      </c>
      <c r="Q230" s="96" t="s">
        <v>61</v>
      </c>
      <c r="R230" s="98">
        <v>140</v>
      </c>
      <c r="S230" s="99">
        <v>2.6</v>
      </c>
      <c r="T230" s="415">
        <f t="shared" si="40"/>
        <v>5.0959999999999998E-2</v>
      </c>
      <c r="U230" s="420"/>
      <c r="V230" s="104"/>
      <c r="W230" s="104">
        <v>1</v>
      </c>
      <c r="X230" s="104"/>
      <c r="Y230" s="421"/>
      <c r="Z230" s="422"/>
      <c r="AA230" s="423"/>
    </row>
    <row r="231" spans="1:27" ht="19.95" customHeight="1" x14ac:dyDescent="0.25">
      <c r="A231" s="410" t="s">
        <v>314</v>
      </c>
      <c r="B231" s="411"/>
      <c r="C231" s="412"/>
      <c r="D231" s="101" t="s">
        <v>114</v>
      </c>
      <c r="E231" s="413"/>
      <c r="F231" s="102">
        <v>195</v>
      </c>
      <c r="G231" s="414" t="s">
        <v>61</v>
      </c>
      <c r="H231" s="98">
        <v>195</v>
      </c>
      <c r="I231" s="99">
        <v>3</v>
      </c>
      <c r="J231" s="415">
        <f t="shared" si="69"/>
        <v>0.114075</v>
      </c>
      <c r="K231" s="416"/>
      <c r="L231" s="103"/>
      <c r="M231" s="417"/>
      <c r="N231" s="418"/>
      <c r="O231" s="419" t="str">
        <f t="shared" si="32"/>
        <v/>
      </c>
      <c r="P231" s="102"/>
      <c r="Q231" s="96"/>
      <c r="R231" s="98"/>
      <c r="S231" s="99"/>
      <c r="T231" s="415" t="str">
        <f t="shared" si="40"/>
        <v/>
      </c>
      <c r="U231" s="420">
        <v>1</v>
      </c>
      <c r="V231" s="104"/>
      <c r="W231" s="104"/>
      <c r="X231" s="104"/>
      <c r="Y231" s="421" t="s">
        <v>453</v>
      </c>
      <c r="Z231" s="422"/>
      <c r="AA231" s="423"/>
    </row>
    <row r="232" spans="1:27" ht="19.95" customHeight="1" x14ac:dyDescent="0.25">
      <c r="A232" s="410" t="s">
        <v>316</v>
      </c>
      <c r="B232" s="411"/>
      <c r="C232" s="412"/>
      <c r="D232" s="101" t="s">
        <v>114</v>
      </c>
      <c r="E232" s="413"/>
      <c r="F232" s="102">
        <v>195</v>
      </c>
      <c r="G232" s="414" t="s">
        <v>61</v>
      </c>
      <c r="H232" s="98">
        <v>190</v>
      </c>
      <c r="I232" s="99">
        <v>1.5</v>
      </c>
      <c r="J232" s="415">
        <f t="shared" si="69"/>
        <v>5.5574999999999999E-2</v>
      </c>
      <c r="K232" s="416"/>
      <c r="L232" s="103"/>
      <c r="M232" s="417"/>
      <c r="N232" s="418"/>
      <c r="O232" s="419" t="str">
        <f t="shared" si="32"/>
        <v/>
      </c>
      <c r="P232" s="102"/>
      <c r="Q232" s="96"/>
      <c r="R232" s="98"/>
      <c r="S232" s="99"/>
      <c r="T232" s="415" t="str">
        <f t="shared" si="40"/>
        <v/>
      </c>
      <c r="U232" s="420">
        <v>1</v>
      </c>
      <c r="V232" s="104"/>
      <c r="W232" s="104"/>
      <c r="X232" s="104"/>
      <c r="Y232" s="421" t="s">
        <v>453</v>
      </c>
      <c r="Z232" s="422"/>
      <c r="AA232" s="423"/>
    </row>
    <row r="233" spans="1:27" ht="19.95" customHeight="1" x14ac:dyDescent="0.25">
      <c r="A233" s="410" t="s">
        <v>316</v>
      </c>
      <c r="B233" s="411"/>
      <c r="C233" s="412"/>
      <c r="D233" s="101" t="s">
        <v>315</v>
      </c>
      <c r="E233" s="413"/>
      <c r="F233" s="102"/>
      <c r="G233" s="414"/>
      <c r="H233" s="98"/>
      <c r="I233" s="99"/>
      <c r="J233" s="415" t="str">
        <f t="shared" si="69"/>
        <v/>
      </c>
      <c r="K233" s="416"/>
      <c r="L233" s="103"/>
      <c r="M233" s="417"/>
      <c r="N233" s="418"/>
      <c r="O233" s="419" t="str">
        <f t="shared" si="32"/>
        <v/>
      </c>
      <c r="P233" s="102">
        <v>140</v>
      </c>
      <c r="Q233" s="96" t="s">
        <v>61</v>
      </c>
      <c r="R233" s="98">
        <v>140</v>
      </c>
      <c r="S233" s="99">
        <v>3</v>
      </c>
      <c r="T233" s="415">
        <f t="shared" si="40"/>
        <v>5.8799999999999998E-2</v>
      </c>
      <c r="U233" s="420"/>
      <c r="V233" s="104"/>
      <c r="W233" s="104">
        <v>1</v>
      </c>
      <c r="X233" s="104"/>
      <c r="Y233" s="421"/>
      <c r="Z233" s="422"/>
      <c r="AA233" s="423"/>
    </row>
    <row r="234" spans="1:27" ht="19.95" customHeight="1" x14ac:dyDescent="0.25">
      <c r="A234" s="410" t="s">
        <v>317</v>
      </c>
      <c r="B234" s="411"/>
      <c r="C234" s="412"/>
      <c r="D234" s="101" t="s">
        <v>114</v>
      </c>
      <c r="E234" s="413"/>
      <c r="F234" s="102">
        <v>190</v>
      </c>
      <c r="G234" s="414" t="s">
        <v>61</v>
      </c>
      <c r="H234" s="98">
        <v>190</v>
      </c>
      <c r="I234" s="99">
        <v>3</v>
      </c>
      <c r="J234" s="415">
        <f t="shared" si="69"/>
        <v>0.10829999999999999</v>
      </c>
      <c r="K234" s="416"/>
      <c r="L234" s="103"/>
      <c r="M234" s="417"/>
      <c r="N234" s="418"/>
      <c r="O234" s="419" t="str">
        <f t="shared" si="32"/>
        <v/>
      </c>
      <c r="P234" s="102"/>
      <c r="Q234" s="96"/>
      <c r="R234" s="98"/>
      <c r="S234" s="99"/>
      <c r="T234" s="415" t="str">
        <f t="shared" si="40"/>
        <v/>
      </c>
      <c r="U234" s="420">
        <v>1</v>
      </c>
      <c r="V234" s="104"/>
      <c r="W234" s="104"/>
      <c r="X234" s="104"/>
      <c r="Y234" s="421" t="s">
        <v>453</v>
      </c>
      <c r="Z234" s="422"/>
      <c r="AA234" s="423"/>
    </row>
    <row r="235" spans="1:27" ht="19.95" customHeight="1" x14ac:dyDescent="0.25">
      <c r="A235" s="410" t="s">
        <v>317</v>
      </c>
      <c r="B235" s="411"/>
      <c r="C235" s="412"/>
      <c r="D235" s="101" t="s">
        <v>315</v>
      </c>
      <c r="E235" s="413"/>
      <c r="F235" s="102"/>
      <c r="G235" s="414"/>
      <c r="H235" s="98"/>
      <c r="I235" s="99"/>
      <c r="J235" s="415" t="str">
        <f t="shared" si="69"/>
        <v/>
      </c>
      <c r="K235" s="416"/>
      <c r="L235" s="103"/>
      <c r="M235" s="417"/>
      <c r="N235" s="418"/>
      <c r="O235" s="419" t="str">
        <f t="shared" si="32"/>
        <v/>
      </c>
      <c r="P235" s="102">
        <v>140</v>
      </c>
      <c r="Q235" s="96" t="s">
        <v>61</v>
      </c>
      <c r="R235" s="98">
        <v>140</v>
      </c>
      <c r="S235" s="99">
        <v>2.6</v>
      </c>
      <c r="T235" s="415">
        <f t="shared" si="40"/>
        <v>5.0959999999999998E-2</v>
      </c>
      <c r="U235" s="420"/>
      <c r="V235" s="104"/>
      <c r="W235" s="104">
        <v>1</v>
      </c>
      <c r="X235" s="104"/>
      <c r="Y235" s="421"/>
      <c r="Z235" s="422"/>
      <c r="AA235" s="423"/>
    </row>
    <row r="236" spans="1:27" ht="19.95" customHeight="1" x14ac:dyDescent="0.25">
      <c r="A236" s="410" t="s">
        <v>318</v>
      </c>
      <c r="B236" s="411"/>
      <c r="C236" s="412"/>
      <c r="D236" s="101" t="s">
        <v>114</v>
      </c>
      <c r="E236" s="413"/>
      <c r="F236" s="102">
        <v>180</v>
      </c>
      <c r="G236" s="414" t="s">
        <v>61</v>
      </c>
      <c r="H236" s="98">
        <v>190</v>
      </c>
      <c r="I236" s="99">
        <v>2.5</v>
      </c>
      <c r="J236" s="415">
        <f t="shared" si="69"/>
        <v>8.5500000000000007E-2</v>
      </c>
      <c r="K236" s="416"/>
      <c r="L236" s="103"/>
      <c r="M236" s="417"/>
      <c r="N236" s="418"/>
      <c r="O236" s="419" t="str">
        <f t="shared" si="32"/>
        <v/>
      </c>
      <c r="P236" s="102"/>
      <c r="Q236" s="96"/>
      <c r="R236" s="98"/>
      <c r="S236" s="99"/>
      <c r="T236" s="415" t="str">
        <f t="shared" si="40"/>
        <v/>
      </c>
      <c r="U236" s="420">
        <v>1</v>
      </c>
      <c r="V236" s="104"/>
      <c r="W236" s="104"/>
      <c r="X236" s="104"/>
      <c r="Y236" s="421" t="s">
        <v>453</v>
      </c>
      <c r="Z236" s="422"/>
      <c r="AA236" s="423"/>
    </row>
    <row r="237" spans="1:27" ht="19.95" customHeight="1" x14ac:dyDescent="0.25">
      <c r="A237" s="410" t="s">
        <v>318</v>
      </c>
      <c r="B237" s="411"/>
      <c r="C237" s="412"/>
      <c r="D237" s="101" t="s">
        <v>142</v>
      </c>
      <c r="E237" s="413"/>
      <c r="F237" s="102">
        <v>190</v>
      </c>
      <c r="G237" s="414" t="s">
        <v>61</v>
      </c>
      <c r="H237" s="98">
        <v>330</v>
      </c>
      <c r="I237" s="99">
        <v>2.5</v>
      </c>
      <c r="J237" s="415">
        <f t="shared" si="69"/>
        <v>0.15675</v>
      </c>
      <c r="K237" s="416"/>
      <c r="L237" s="103"/>
      <c r="M237" s="417"/>
      <c r="N237" s="418"/>
      <c r="O237" s="419" t="str">
        <f t="shared" ref="O237:O331" si="82">IF(M237="","",PRODUCT(K237,N237,M237,U237:X237)/1000000)</f>
        <v/>
      </c>
      <c r="P237" s="102"/>
      <c r="Q237" s="96"/>
      <c r="R237" s="98"/>
      <c r="S237" s="99"/>
      <c r="T237" s="415" t="str">
        <f t="shared" si="40"/>
        <v/>
      </c>
      <c r="U237" s="420">
        <v>1</v>
      </c>
      <c r="V237" s="104"/>
      <c r="W237" s="104"/>
      <c r="X237" s="104"/>
      <c r="Y237" s="421" t="s">
        <v>458</v>
      </c>
      <c r="Z237" s="422"/>
      <c r="AA237" s="423"/>
    </row>
    <row r="238" spans="1:27" ht="19.95" customHeight="1" x14ac:dyDescent="0.25">
      <c r="A238" s="410" t="s">
        <v>318</v>
      </c>
      <c r="B238" s="411"/>
      <c r="C238" s="412"/>
      <c r="D238" s="101" t="s">
        <v>315</v>
      </c>
      <c r="E238" s="413"/>
      <c r="F238" s="102"/>
      <c r="G238" s="414"/>
      <c r="H238" s="98"/>
      <c r="I238" s="99"/>
      <c r="J238" s="415" t="str">
        <f t="shared" si="69"/>
        <v/>
      </c>
      <c r="K238" s="416"/>
      <c r="L238" s="103"/>
      <c r="M238" s="417"/>
      <c r="N238" s="418"/>
      <c r="O238" s="419" t="str">
        <f t="shared" si="82"/>
        <v/>
      </c>
      <c r="P238" s="102">
        <v>140</v>
      </c>
      <c r="Q238" s="96" t="s">
        <v>61</v>
      </c>
      <c r="R238" s="98">
        <v>140</v>
      </c>
      <c r="S238" s="99">
        <v>2.2000000000000002</v>
      </c>
      <c r="T238" s="415">
        <f t="shared" si="40"/>
        <v>4.3119999999999999E-2</v>
      </c>
      <c r="U238" s="420"/>
      <c r="V238" s="104"/>
      <c r="W238" s="104">
        <v>1</v>
      </c>
      <c r="X238" s="104"/>
      <c r="Y238" s="421"/>
      <c r="Z238" s="422"/>
      <c r="AA238" s="423"/>
    </row>
    <row r="239" spans="1:27" ht="19.95" customHeight="1" x14ac:dyDescent="0.25">
      <c r="A239" s="410" t="s">
        <v>318</v>
      </c>
      <c r="B239" s="411"/>
      <c r="C239" s="412"/>
      <c r="D239" s="101" t="s">
        <v>101</v>
      </c>
      <c r="E239" s="413"/>
      <c r="F239" s="102">
        <v>275</v>
      </c>
      <c r="G239" s="414" t="s">
        <v>61</v>
      </c>
      <c r="H239" s="98">
        <v>320</v>
      </c>
      <c r="I239" s="99">
        <v>8</v>
      </c>
      <c r="J239" s="415">
        <f>IF(H239="","",PRODUCT(F239,I239,H239,U239:X239)/1000000)</f>
        <v>0.70399999999999996</v>
      </c>
      <c r="K239" s="416"/>
      <c r="L239" s="103"/>
      <c r="M239" s="417"/>
      <c r="N239" s="418"/>
      <c r="O239" s="419" t="str">
        <f t="shared" si="82"/>
        <v/>
      </c>
      <c r="P239" s="102"/>
      <c r="Q239" s="96"/>
      <c r="R239" s="98"/>
      <c r="S239" s="99"/>
      <c r="T239" s="415" t="str">
        <f t="shared" si="40"/>
        <v/>
      </c>
      <c r="U239" s="420">
        <v>1</v>
      </c>
      <c r="V239" s="104"/>
      <c r="W239" s="104"/>
      <c r="X239" s="104"/>
      <c r="Y239" s="421" t="s">
        <v>452</v>
      </c>
      <c r="Z239" s="422"/>
      <c r="AA239" s="423"/>
    </row>
    <row r="240" spans="1:27" ht="19.95" customHeight="1" x14ac:dyDescent="0.25">
      <c r="A240" s="410" t="s">
        <v>318</v>
      </c>
      <c r="B240" s="411"/>
      <c r="C240" s="412"/>
      <c r="D240" s="101" t="s">
        <v>271</v>
      </c>
      <c r="E240" s="413"/>
      <c r="F240" s="102"/>
      <c r="G240" s="414"/>
      <c r="H240" s="98"/>
      <c r="I240" s="99"/>
      <c r="J240" s="415" t="str">
        <f t="shared" si="69"/>
        <v/>
      </c>
      <c r="K240" s="416"/>
      <c r="L240" s="103"/>
      <c r="M240" s="417"/>
      <c r="N240" s="418"/>
      <c r="O240" s="419" t="str">
        <f t="shared" si="82"/>
        <v/>
      </c>
      <c r="P240" s="102">
        <v>275</v>
      </c>
      <c r="Q240" s="96" t="s">
        <v>61</v>
      </c>
      <c r="R240" s="98">
        <v>240</v>
      </c>
      <c r="S240" s="99">
        <v>1.5</v>
      </c>
      <c r="T240" s="415">
        <f t="shared" si="40"/>
        <v>9.9000000000000005E-2</v>
      </c>
      <c r="U240" s="420"/>
      <c r="V240" s="104"/>
      <c r="W240" s="104">
        <v>1</v>
      </c>
      <c r="X240" s="104"/>
      <c r="Y240" s="421" t="s">
        <v>628</v>
      </c>
      <c r="Z240" s="422"/>
      <c r="AA240" s="423"/>
    </row>
    <row r="241" spans="1:37" ht="19.95" customHeight="1" x14ac:dyDescent="0.25">
      <c r="A241" s="410" t="s">
        <v>318</v>
      </c>
      <c r="B241" s="411"/>
      <c r="C241" s="412"/>
      <c r="D241" s="101" t="s">
        <v>643</v>
      </c>
      <c r="E241" s="413" t="s">
        <v>241</v>
      </c>
      <c r="F241" s="102"/>
      <c r="G241" s="414"/>
      <c r="H241" s="98"/>
      <c r="I241" s="99"/>
      <c r="J241" s="415" t="str">
        <f t="shared" si="69"/>
        <v/>
      </c>
      <c r="K241" s="416"/>
      <c r="L241" s="103"/>
      <c r="M241" s="417"/>
      <c r="N241" s="418"/>
      <c r="O241" s="419" t="str">
        <f t="shared" si="82"/>
        <v/>
      </c>
      <c r="P241" s="102">
        <v>210</v>
      </c>
      <c r="Q241" s="96" t="s">
        <v>61</v>
      </c>
      <c r="R241" s="98">
        <v>60</v>
      </c>
      <c r="S241" s="99">
        <v>0.6</v>
      </c>
      <c r="T241" s="415">
        <f t="shared" si="40"/>
        <v>1.512E-2</v>
      </c>
      <c r="U241" s="420"/>
      <c r="V241" s="104"/>
      <c r="W241" s="104">
        <v>2</v>
      </c>
      <c r="X241" s="104"/>
      <c r="Y241" s="421"/>
      <c r="Z241" s="422"/>
      <c r="AA241" s="423"/>
    </row>
    <row r="242" spans="1:37" ht="19.95" customHeight="1" x14ac:dyDescent="0.25">
      <c r="A242" s="410" t="s">
        <v>319</v>
      </c>
      <c r="B242" s="411"/>
      <c r="C242" s="412"/>
      <c r="D242" s="101" t="s">
        <v>114</v>
      </c>
      <c r="E242" s="413"/>
      <c r="F242" s="102">
        <v>200</v>
      </c>
      <c r="G242" s="414" t="s">
        <v>61</v>
      </c>
      <c r="H242" s="98">
        <v>200</v>
      </c>
      <c r="I242" s="99">
        <v>7.5</v>
      </c>
      <c r="J242" s="415">
        <f t="shared" si="69"/>
        <v>0.3</v>
      </c>
      <c r="K242" s="416"/>
      <c r="L242" s="103"/>
      <c r="M242" s="417"/>
      <c r="N242" s="418"/>
      <c r="O242" s="419" t="str">
        <f t="shared" si="82"/>
        <v/>
      </c>
      <c r="P242" s="102"/>
      <c r="Q242" s="96"/>
      <c r="R242" s="98"/>
      <c r="S242" s="99"/>
      <c r="T242" s="415" t="str">
        <f t="shared" si="40"/>
        <v/>
      </c>
      <c r="U242" s="420"/>
      <c r="V242" s="104">
        <v>1</v>
      </c>
      <c r="W242" s="104"/>
      <c r="X242" s="104"/>
      <c r="Y242" s="421"/>
      <c r="Z242" s="422"/>
      <c r="AA242" s="423"/>
    </row>
    <row r="243" spans="1:37" ht="19.95" customHeight="1" x14ac:dyDescent="0.25">
      <c r="A243" s="410" t="s">
        <v>319</v>
      </c>
      <c r="B243" s="411"/>
      <c r="C243" s="412"/>
      <c r="D243" s="101" t="s">
        <v>315</v>
      </c>
      <c r="E243" s="413"/>
      <c r="F243" s="102"/>
      <c r="G243" s="414"/>
      <c r="H243" s="98"/>
      <c r="I243" s="99"/>
      <c r="J243" s="415" t="str">
        <f>IF(H243="","",PRODUCT(F243,I243,H243,U243:X243)/1000000)</f>
        <v/>
      </c>
      <c r="K243" s="416"/>
      <c r="L243" s="103"/>
      <c r="M243" s="417"/>
      <c r="N243" s="418"/>
      <c r="O243" s="419" t="str">
        <f>IF(M243="","",PRODUCT(K243,N243,M243,U243:X243)/1000000)</f>
        <v/>
      </c>
      <c r="P243" s="102">
        <v>140</v>
      </c>
      <c r="Q243" s="96" t="s">
        <v>61</v>
      </c>
      <c r="R243" s="98">
        <v>140</v>
      </c>
      <c r="S243" s="99">
        <v>1.8</v>
      </c>
      <c r="T243" s="415">
        <f>IF(R243="","",PRODUCT(P243,S243,R243,U243:X243)/1000000)</f>
        <v>3.5279999999999999E-2</v>
      </c>
      <c r="U243" s="420"/>
      <c r="V243" s="104"/>
      <c r="W243" s="104">
        <v>1</v>
      </c>
      <c r="X243" s="104"/>
      <c r="Y243" s="421"/>
      <c r="Z243" s="422"/>
      <c r="AA243" s="423"/>
    </row>
    <row r="244" spans="1:37" ht="19.95" customHeight="1" x14ac:dyDescent="0.25">
      <c r="A244" s="410" t="s">
        <v>320</v>
      </c>
      <c r="B244" s="411"/>
      <c r="C244" s="412"/>
      <c r="D244" s="101" t="s">
        <v>114</v>
      </c>
      <c r="E244" s="413"/>
      <c r="F244" s="102">
        <v>200</v>
      </c>
      <c r="G244" s="414" t="s">
        <v>61</v>
      </c>
      <c r="H244" s="98">
        <v>200</v>
      </c>
      <c r="I244" s="99">
        <v>2</v>
      </c>
      <c r="J244" s="415">
        <f t="shared" si="69"/>
        <v>0.08</v>
      </c>
      <c r="K244" s="416"/>
      <c r="L244" s="103"/>
      <c r="M244" s="417"/>
      <c r="N244" s="418"/>
      <c r="O244" s="419" t="str">
        <f t="shared" si="82"/>
        <v/>
      </c>
      <c r="P244" s="102"/>
      <c r="Q244" s="96"/>
      <c r="R244" s="98"/>
      <c r="S244" s="99"/>
      <c r="T244" s="415" t="str">
        <f t="shared" si="40"/>
        <v/>
      </c>
      <c r="U244" s="420">
        <v>1</v>
      </c>
      <c r="V244" s="104"/>
      <c r="W244" s="104"/>
      <c r="X244" s="104"/>
      <c r="Y244" s="421" t="s">
        <v>453</v>
      </c>
      <c r="Z244" s="422"/>
      <c r="AA244" s="423"/>
    </row>
    <row r="245" spans="1:37" ht="19.95" customHeight="1" x14ac:dyDescent="0.25">
      <c r="A245" s="410" t="s">
        <v>320</v>
      </c>
      <c r="B245" s="411"/>
      <c r="C245" s="412"/>
      <c r="D245" s="101" t="s">
        <v>315</v>
      </c>
      <c r="E245" s="413"/>
      <c r="F245" s="102"/>
      <c r="G245" s="414"/>
      <c r="H245" s="98"/>
      <c r="I245" s="99"/>
      <c r="J245" s="415" t="str">
        <f t="shared" si="69"/>
        <v/>
      </c>
      <c r="K245" s="416"/>
      <c r="L245" s="103"/>
      <c r="M245" s="417"/>
      <c r="N245" s="418"/>
      <c r="O245" s="419" t="str">
        <f t="shared" si="82"/>
        <v/>
      </c>
      <c r="P245" s="102">
        <v>140</v>
      </c>
      <c r="Q245" s="96" t="s">
        <v>61</v>
      </c>
      <c r="R245" s="98">
        <v>140</v>
      </c>
      <c r="S245" s="99">
        <v>1.5</v>
      </c>
      <c r="T245" s="415">
        <f t="shared" si="40"/>
        <v>2.9399999999999999E-2</v>
      </c>
      <c r="U245" s="420"/>
      <c r="V245" s="104"/>
      <c r="W245" s="104">
        <v>1</v>
      </c>
      <c r="X245" s="104"/>
      <c r="Y245" s="421"/>
      <c r="Z245" s="422"/>
      <c r="AA245" s="423"/>
    </row>
    <row r="246" spans="1:37" ht="19.95" customHeight="1" x14ac:dyDescent="0.25">
      <c r="A246" s="410" t="s">
        <v>321</v>
      </c>
      <c r="B246" s="411"/>
      <c r="C246" s="412"/>
      <c r="D246" s="101" t="s">
        <v>144</v>
      </c>
      <c r="E246" s="413"/>
      <c r="F246" s="102">
        <v>160</v>
      </c>
      <c r="G246" s="414" t="s">
        <v>61</v>
      </c>
      <c r="H246" s="98">
        <v>160</v>
      </c>
      <c r="I246" s="99">
        <v>2.8</v>
      </c>
      <c r="J246" s="415">
        <f t="shared" si="69"/>
        <v>7.1679999999999994E-2</v>
      </c>
      <c r="K246" s="416"/>
      <c r="L246" s="103"/>
      <c r="M246" s="417"/>
      <c r="N246" s="418"/>
      <c r="O246" s="419" t="str">
        <f t="shared" si="82"/>
        <v/>
      </c>
      <c r="P246" s="102"/>
      <c r="Q246" s="96"/>
      <c r="R246" s="98"/>
      <c r="S246" s="99"/>
      <c r="T246" s="415" t="str">
        <f t="shared" si="40"/>
        <v/>
      </c>
      <c r="U246" s="420"/>
      <c r="V246" s="104">
        <v>1</v>
      </c>
      <c r="W246" s="104"/>
      <c r="X246" s="104"/>
      <c r="Y246" s="421"/>
      <c r="Z246" s="422"/>
      <c r="AA246" s="423"/>
    </row>
    <row r="247" spans="1:37" ht="19.95" customHeight="1" x14ac:dyDescent="0.25">
      <c r="A247" s="410" t="s">
        <v>322</v>
      </c>
      <c r="B247" s="411"/>
      <c r="C247" s="412"/>
      <c r="D247" s="101" t="s">
        <v>114</v>
      </c>
      <c r="E247" s="413"/>
      <c r="F247" s="102">
        <v>200</v>
      </c>
      <c r="G247" s="414" t="s">
        <v>61</v>
      </c>
      <c r="H247" s="98">
        <v>200</v>
      </c>
      <c r="I247" s="99">
        <v>7.5</v>
      </c>
      <c r="J247" s="415">
        <f t="shared" si="69"/>
        <v>0.3</v>
      </c>
      <c r="K247" s="416"/>
      <c r="L247" s="103"/>
      <c r="M247" s="417"/>
      <c r="N247" s="418"/>
      <c r="O247" s="419" t="str">
        <f t="shared" si="82"/>
        <v/>
      </c>
      <c r="P247" s="102"/>
      <c r="Q247" s="96"/>
      <c r="R247" s="98"/>
      <c r="S247" s="99"/>
      <c r="T247" s="415" t="str">
        <f t="shared" si="40"/>
        <v/>
      </c>
      <c r="U247" s="420"/>
      <c r="V247" s="104">
        <v>1</v>
      </c>
      <c r="W247" s="104"/>
      <c r="X247" s="104"/>
      <c r="Y247" s="421"/>
      <c r="Z247" s="422"/>
      <c r="AA247" s="423"/>
    </row>
    <row r="248" spans="1:37" ht="19.95" customHeight="1" x14ac:dyDescent="0.25">
      <c r="A248" s="410" t="s">
        <v>322</v>
      </c>
      <c r="B248" s="411"/>
      <c r="C248" s="412"/>
      <c r="D248" s="101" t="s">
        <v>315</v>
      </c>
      <c r="E248" s="413"/>
      <c r="F248" s="102"/>
      <c r="G248" s="414"/>
      <c r="H248" s="98"/>
      <c r="I248" s="99"/>
      <c r="J248" s="415" t="str">
        <f t="shared" si="69"/>
        <v/>
      </c>
      <c r="K248" s="416"/>
      <c r="L248" s="103"/>
      <c r="M248" s="417"/>
      <c r="N248" s="418"/>
      <c r="O248" s="419" t="str">
        <f t="shared" si="82"/>
        <v/>
      </c>
      <c r="P248" s="102">
        <v>140</v>
      </c>
      <c r="Q248" s="96" t="s">
        <v>61</v>
      </c>
      <c r="R248" s="98">
        <v>140</v>
      </c>
      <c r="S248" s="99">
        <v>0.8</v>
      </c>
      <c r="T248" s="415">
        <f t="shared" si="40"/>
        <v>1.5679999999999999E-2</v>
      </c>
      <c r="U248" s="420"/>
      <c r="V248" s="104"/>
      <c r="W248" s="104">
        <v>1</v>
      </c>
      <c r="X248" s="104"/>
      <c r="Y248" s="421"/>
      <c r="Z248" s="422"/>
      <c r="AA248" s="423"/>
    </row>
    <row r="249" spans="1:37" ht="19.95" customHeight="1" x14ac:dyDescent="0.25">
      <c r="A249" s="410" t="s">
        <v>323</v>
      </c>
      <c r="B249" s="411"/>
      <c r="C249" s="412"/>
      <c r="D249" s="101" t="s">
        <v>101</v>
      </c>
      <c r="E249" s="413"/>
      <c r="F249" s="102">
        <v>280</v>
      </c>
      <c r="G249" s="414" t="s">
        <v>61</v>
      </c>
      <c r="H249" s="98">
        <v>320</v>
      </c>
      <c r="I249" s="99">
        <v>4</v>
      </c>
      <c r="J249" s="415">
        <f t="shared" si="69"/>
        <v>0.3584</v>
      </c>
      <c r="K249" s="416"/>
      <c r="L249" s="103"/>
      <c r="M249" s="417"/>
      <c r="N249" s="418"/>
      <c r="O249" s="419" t="str">
        <f t="shared" si="82"/>
        <v/>
      </c>
      <c r="P249" s="102"/>
      <c r="Q249" s="96"/>
      <c r="R249" s="98"/>
      <c r="S249" s="99"/>
      <c r="T249" s="415" t="str">
        <f t="shared" si="40"/>
        <v/>
      </c>
      <c r="U249" s="420">
        <v>1</v>
      </c>
      <c r="V249" s="104"/>
      <c r="W249" s="104"/>
      <c r="X249" s="104"/>
      <c r="Y249" s="421" t="s">
        <v>452</v>
      </c>
      <c r="Z249" s="422"/>
      <c r="AA249" s="423"/>
    </row>
    <row r="250" spans="1:37" ht="19.95" customHeight="1" x14ac:dyDescent="0.25">
      <c r="A250" s="410" t="s">
        <v>323</v>
      </c>
      <c r="B250" s="411"/>
      <c r="C250" s="412"/>
      <c r="D250" s="101" t="s">
        <v>271</v>
      </c>
      <c r="E250" s="413"/>
      <c r="F250" s="102"/>
      <c r="G250" s="414"/>
      <c r="H250" s="98"/>
      <c r="I250" s="99"/>
      <c r="J250" s="415"/>
      <c r="K250" s="416">
        <v>280</v>
      </c>
      <c r="L250" s="414" t="s">
        <v>61</v>
      </c>
      <c r="M250" s="417">
        <v>240</v>
      </c>
      <c r="N250" s="418">
        <v>1.5</v>
      </c>
      <c r="O250" s="419">
        <f t="shared" si="82"/>
        <v>0.1008</v>
      </c>
      <c r="P250" s="102"/>
      <c r="Q250" s="414"/>
      <c r="R250" s="98"/>
      <c r="S250" s="99"/>
      <c r="T250" s="415" t="str">
        <f t="shared" si="40"/>
        <v/>
      </c>
      <c r="U250" s="420"/>
      <c r="V250" s="104"/>
      <c r="W250" s="104">
        <v>1</v>
      </c>
      <c r="X250" s="104"/>
      <c r="Y250" s="421" t="s">
        <v>628</v>
      </c>
      <c r="Z250" s="422"/>
      <c r="AA250" s="423"/>
    </row>
    <row r="251" spans="1:37" ht="19.2" customHeight="1" x14ac:dyDescent="0.25">
      <c r="A251" s="410" t="s">
        <v>323</v>
      </c>
      <c r="B251" s="411"/>
      <c r="C251" s="412"/>
      <c r="D251" s="101" t="s">
        <v>142</v>
      </c>
      <c r="E251" s="413"/>
      <c r="F251" s="102">
        <v>190</v>
      </c>
      <c r="G251" s="414" t="s">
        <v>61</v>
      </c>
      <c r="H251" s="98">
        <v>380</v>
      </c>
      <c r="I251" s="99">
        <v>5</v>
      </c>
      <c r="J251" s="415">
        <f t="shared" si="69"/>
        <v>0.36099999999999999</v>
      </c>
      <c r="K251" s="416"/>
      <c r="L251" s="103"/>
      <c r="M251" s="417"/>
      <c r="N251" s="418"/>
      <c r="O251" s="419" t="str">
        <f t="shared" si="82"/>
        <v/>
      </c>
      <c r="P251" s="102"/>
      <c r="Q251" s="96"/>
      <c r="R251" s="98"/>
      <c r="S251" s="99"/>
      <c r="T251" s="415" t="str">
        <f t="shared" si="40"/>
        <v/>
      </c>
      <c r="U251" s="420"/>
      <c r="V251" s="104">
        <v>1</v>
      </c>
      <c r="W251" s="104"/>
      <c r="X251" s="104"/>
      <c r="Y251" s="421"/>
      <c r="Z251" s="422"/>
      <c r="AA251" s="423"/>
    </row>
    <row r="252" spans="1:37" ht="19.95" customHeight="1" x14ac:dyDescent="0.25">
      <c r="A252" s="410" t="s">
        <v>323</v>
      </c>
      <c r="B252" s="411"/>
      <c r="C252" s="412"/>
      <c r="D252" s="101" t="s">
        <v>114</v>
      </c>
      <c r="E252" s="413"/>
      <c r="F252" s="102">
        <v>200</v>
      </c>
      <c r="G252" s="414" t="s">
        <v>61</v>
      </c>
      <c r="H252" s="98">
        <v>200</v>
      </c>
      <c r="I252" s="99">
        <v>9</v>
      </c>
      <c r="J252" s="415">
        <f t="shared" si="69"/>
        <v>0.36</v>
      </c>
      <c r="K252" s="416"/>
      <c r="L252" s="103"/>
      <c r="M252" s="417"/>
      <c r="N252" s="418"/>
      <c r="O252" s="419" t="str">
        <f t="shared" si="82"/>
        <v/>
      </c>
      <c r="P252" s="102"/>
      <c r="Q252" s="96"/>
      <c r="R252" s="98"/>
      <c r="S252" s="99"/>
      <c r="T252" s="415" t="str">
        <f t="shared" si="40"/>
        <v/>
      </c>
      <c r="U252" s="420"/>
      <c r="V252" s="104">
        <v>1</v>
      </c>
      <c r="W252" s="104"/>
      <c r="X252" s="104"/>
      <c r="Y252" s="421"/>
      <c r="Z252" s="422"/>
      <c r="AA252" s="423"/>
    </row>
    <row r="253" spans="1:37" ht="34.799999999999997" customHeight="1" thickBot="1" x14ac:dyDescent="0.3">
      <c r="A253" s="410" t="s">
        <v>323</v>
      </c>
      <c r="B253" s="411"/>
      <c r="C253" s="412"/>
      <c r="D253" s="101" t="s">
        <v>432</v>
      </c>
      <c r="E253" s="413"/>
      <c r="F253" s="102">
        <v>160</v>
      </c>
      <c r="G253" s="414" t="s">
        <v>61</v>
      </c>
      <c r="H253" s="98">
        <v>160</v>
      </c>
      <c r="I253" s="99">
        <v>2.8</v>
      </c>
      <c r="J253" s="415"/>
      <c r="K253" s="416"/>
      <c r="L253" s="103"/>
      <c r="M253" s="417"/>
      <c r="N253" s="418"/>
      <c r="O253" s="419" t="str">
        <f t="shared" ref="O253" si="83">IF(M253="","",PRODUCT(K253,N253,M253,U253:X253)/1000000)</f>
        <v/>
      </c>
      <c r="P253" s="102"/>
      <c r="Q253" s="96"/>
      <c r="R253" s="98"/>
      <c r="S253" s="99"/>
      <c r="T253" s="415" t="str">
        <f t="shared" ref="T253" si="84">IF(R253="","",PRODUCT(P253,S253,R253,U253:X253)/1000000)</f>
        <v/>
      </c>
      <c r="U253" s="420"/>
      <c r="V253" s="104"/>
      <c r="W253" s="104"/>
      <c r="X253" s="104"/>
      <c r="Y253" s="421"/>
      <c r="Z253" s="422"/>
      <c r="AA253" s="457" t="s">
        <v>635</v>
      </c>
    </row>
    <row r="254" spans="1:37" ht="20.399999999999999" customHeight="1" thickBot="1" x14ac:dyDescent="0.3">
      <c r="A254" s="581" t="s">
        <v>610</v>
      </c>
      <c r="B254" s="582"/>
      <c r="C254" s="582"/>
      <c r="D254" s="582"/>
      <c r="E254" s="582"/>
      <c r="F254" s="582"/>
      <c r="G254" s="582"/>
      <c r="H254" s="582"/>
      <c r="I254" s="582"/>
      <c r="J254" s="582"/>
      <c r="K254" s="582"/>
      <c r="L254" s="582"/>
      <c r="M254" s="582"/>
      <c r="N254" s="582"/>
      <c r="O254" s="582"/>
      <c r="P254" s="582"/>
      <c r="Q254" s="582"/>
      <c r="R254" s="582"/>
      <c r="S254" s="582"/>
      <c r="T254" s="582"/>
      <c r="U254" s="582"/>
      <c r="V254" s="582"/>
      <c r="W254" s="582"/>
      <c r="X254" s="582"/>
      <c r="Y254" s="582"/>
      <c r="Z254" s="582"/>
      <c r="AA254" s="583"/>
      <c r="AB254" s="10"/>
      <c r="AC254"/>
      <c r="AD254"/>
      <c r="AE254"/>
      <c r="AF254"/>
      <c r="AG254"/>
      <c r="AH254"/>
      <c r="AI254"/>
      <c r="AJ254"/>
      <c r="AK254"/>
    </row>
    <row r="255" spans="1:37" ht="45" customHeight="1" x14ac:dyDescent="0.25">
      <c r="A255" s="454" t="s">
        <v>616</v>
      </c>
      <c r="B255" s="411"/>
      <c r="C255" s="412"/>
      <c r="D255" s="101" t="s">
        <v>140</v>
      </c>
      <c r="E255" s="455" t="s">
        <v>241</v>
      </c>
      <c r="F255" s="102">
        <v>210</v>
      </c>
      <c r="G255" s="414" t="s">
        <v>61</v>
      </c>
      <c r="H255" s="98">
        <v>180</v>
      </c>
      <c r="I255" s="99">
        <v>5</v>
      </c>
      <c r="J255" s="415">
        <f t="shared" ref="J255:J256" si="85">IF(H255="","",PRODUCT(F255,I255,H255,U255:X255)/1000000)</f>
        <v>0.378</v>
      </c>
      <c r="K255" s="416"/>
      <c r="L255" s="103"/>
      <c r="M255" s="417"/>
      <c r="N255" s="418"/>
      <c r="O255" s="456"/>
      <c r="P255" s="102"/>
      <c r="Q255" s="96"/>
      <c r="R255" s="98"/>
      <c r="S255" s="99"/>
      <c r="T255" s="415" t="str">
        <f t="shared" ref="T255:T256" si="86">IF(R255="","",PRODUCT(P255,S255,R255,U255:X255)/1000000)</f>
        <v/>
      </c>
      <c r="U255" s="420"/>
      <c r="V255" s="104">
        <v>2</v>
      </c>
      <c r="W255" s="104"/>
      <c r="X255" s="104"/>
      <c r="Y255" s="421" t="s">
        <v>612</v>
      </c>
      <c r="Z255" s="422"/>
      <c r="AA255" s="423"/>
    </row>
    <row r="256" spans="1:37" ht="49.8" customHeight="1" x14ac:dyDescent="0.25">
      <c r="A256" s="454" t="s">
        <v>616</v>
      </c>
      <c r="B256" s="411"/>
      <c r="C256" s="412"/>
      <c r="D256" s="101" t="s">
        <v>141</v>
      </c>
      <c r="E256" s="455" t="s">
        <v>241</v>
      </c>
      <c r="F256" s="102">
        <v>210</v>
      </c>
      <c r="G256" s="414" t="s">
        <v>61</v>
      </c>
      <c r="H256" s="98">
        <v>180</v>
      </c>
      <c r="I256" s="99">
        <v>5</v>
      </c>
      <c r="J256" s="415">
        <f t="shared" si="85"/>
        <v>0.378</v>
      </c>
      <c r="K256" s="416"/>
      <c r="L256" s="103"/>
      <c r="M256" s="417"/>
      <c r="N256" s="418"/>
      <c r="O256" s="456"/>
      <c r="P256" s="102"/>
      <c r="Q256" s="96"/>
      <c r="R256" s="98"/>
      <c r="S256" s="99"/>
      <c r="T256" s="415" t="str">
        <f t="shared" si="86"/>
        <v/>
      </c>
      <c r="U256" s="420"/>
      <c r="V256" s="104">
        <v>2</v>
      </c>
      <c r="W256" s="104"/>
      <c r="X256" s="104"/>
      <c r="Y256" s="421" t="s">
        <v>612</v>
      </c>
      <c r="Z256" s="422"/>
      <c r="AA256" s="423"/>
    </row>
    <row r="257" spans="1:37" ht="19.95" customHeight="1" x14ac:dyDescent="0.25">
      <c r="A257" s="410" t="s">
        <v>448</v>
      </c>
      <c r="B257" s="411"/>
      <c r="C257" s="412"/>
      <c r="D257" s="101" t="s">
        <v>115</v>
      </c>
      <c r="E257" s="413"/>
      <c r="F257" s="102">
        <v>140</v>
      </c>
      <c r="G257" s="414" t="s">
        <v>61</v>
      </c>
      <c r="H257" s="98">
        <v>160</v>
      </c>
      <c r="I257" s="99">
        <v>3.5</v>
      </c>
      <c r="J257" s="415">
        <f t="shared" ref="J257" si="87">IF(H257="","",PRODUCT(F257,I257,H257,U257:X257)/1000000)</f>
        <v>0.7056</v>
      </c>
      <c r="K257" s="416"/>
      <c r="L257" s="103"/>
      <c r="M257" s="417"/>
      <c r="N257" s="418"/>
      <c r="O257" s="456"/>
      <c r="P257" s="102"/>
      <c r="Q257" s="96"/>
      <c r="R257" s="98"/>
      <c r="S257" s="99"/>
      <c r="T257" s="415" t="str">
        <f t="shared" ref="T257" si="88">IF(R257="","",PRODUCT(P257,S257,R257,U257:X257)/1000000)</f>
        <v/>
      </c>
      <c r="U257" s="420"/>
      <c r="V257" s="104">
        <v>9</v>
      </c>
      <c r="W257" s="104"/>
      <c r="X257" s="104"/>
      <c r="Y257" s="421"/>
      <c r="Z257" s="422"/>
      <c r="AA257" s="423"/>
      <c r="AB257" s="1"/>
      <c r="AC257"/>
      <c r="AD257"/>
      <c r="AE257"/>
      <c r="AF257"/>
      <c r="AG257"/>
      <c r="AH257"/>
      <c r="AI257"/>
      <c r="AJ257"/>
      <c r="AK257"/>
    </row>
    <row r="258" spans="1:37" ht="19.95" customHeight="1" x14ac:dyDescent="0.25">
      <c r="A258" s="410" t="s">
        <v>440</v>
      </c>
      <c r="B258" s="411"/>
      <c r="C258" s="412"/>
      <c r="D258" s="101" t="s">
        <v>114</v>
      </c>
      <c r="E258" s="413"/>
      <c r="F258" s="102"/>
      <c r="G258" s="414"/>
      <c r="H258" s="98"/>
      <c r="I258" s="99"/>
      <c r="J258" s="415" t="str">
        <f t="shared" ref="J258" si="89">IF(H258="","",PRODUCT(F258,I258,H258,U258:X258)/1000000)</f>
        <v/>
      </c>
      <c r="K258" s="416">
        <v>200</v>
      </c>
      <c r="L258" s="103" t="s">
        <v>61</v>
      </c>
      <c r="M258" s="417">
        <v>200</v>
      </c>
      <c r="N258" s="418">
        <v>3</v>
      </c>
      <c r="O258" s="419">
        <f t="shared" ref="O258" si="90">IF(M258="","",PRODUCT(K258,N258,M258,U258:X258)/1000000)</f>
        <v>0.12</v>
      </c>
      <c r="P258" s="102"/>
      <c r="Q258" s="96"/>
      <c r="R258" s="98"/>
      <c r="S258" s="99"/>
      <c r="T258" s="415" t="str">
        <f t="shared" ref="T258" si="91">IF(R258="","",PRODUCT(P258,S258,R258,U258:X258)/1000000)</f>
        <v/>
      </c>
      <c r="U258" s="420">
        <v>1</v>
      </c>
      <c r="V258" s="104"/>
      <c r="W258" s="104"/>
      <c r="X258" s="104"/>
      <c r="Y258" s="421" t="s">
        <v>453</v>
      </c>
      <c r="Z258" s="422"/>
      <c r="AA258" s="423"/>
    </row>
    <row r="259" spans="1:37" ht="19.95" customHeight="1" x14ac:dyDescent="0.25">
      <c r="A259" s="410" t="s">
        <v>390</v>
      </c>
      <c r="B259" s="411"/>
      <c r="C259" s="412"/>
      <c r="D259" s="101" t="s">
        <v>116</v>
      </c>
      <c r="E259" s="413"/>
      <c r="F259" s="102"/>
      <c r="G259" s="414"/>
      <c r="H259" s="98"/>
      <c r="I259" s="99"/>
      <c r="J259" s="415"/>
      <c r="K259" s="416">
        <v>270</v>
      </c>
      <c r="L259" s="103" t="s">
        <v>61</v>
      </c>
      <c r="M259" s="417">
        <v>300</v>
      </c>
      <c r="N259" s="418">
        <v>2</v>
      </c>
      <c r="O259" s="419">
        <f t="shared" ref="O259:O268" si="92">IF(M259="","",PRODUCT(K259,N259,M259,U259:X259)/1000000)</f>
        <v>0.16200000000000001</v>
      </c>
      <c r="P259" s="102"/>
      <c r="Q259" s="96"/>
      <c r="R259" s="98"/>
      <c r="S259" s="99"/>
      <c r="T259" s="415" t="str">
        <f t="shared" ref="T259:T268" si="93">IF(R259="","",PRODUCT(P259,S259,R259,U259:X259)/1000000)</f>
        <v/>
      </c>
      <c r="U259" s="420"/>
      <c r="V259" s="104">
        <v>1</v>
      </c>
      <c r="W259" s="104"/>
      <c r="X259" s="104"/>
      <c r="Y259" s="421" t="s">
        <v>454</v>
      </c>
      <c r="Z259" s="422"/>
      <c r="AA259" s="750"/>
    </row>
    <row r="260" spans="1:37" ht="19.95" customHeight="1" x14ac:dyDescent="0.25">
      <c r="A260" s="410" t="s">
        <v>391</v>
      </c>
      <c r="B260" s="411"/>
      <c r="C260" s="412"/>
      <c r="D260" s="101" t="s">
        <v>135</v>
      </c>
      <c r="E260" s="413"/>
      <c r="F260" s="102"/>
      <c r="G260" s="414"/>
      <c r="H260" s="98"/>
      <c r="I260" s="99"/>
      <c r="J260" s="415" t="str">
        <f t="shared" ref="J260:J268" si="94">IF(H260="","",PRODUCT(F260,I260,H260,U260:X260)/1000000)</f>
        <v/>
      </c>
      <c r="K260" s="416"/>
      <c r="L260" s="103"/>
      <c r="M260" s="417"/>
      <c r="N260" s="418"/>
      <c r="O260" s="419" t="str">
        <f t="shared" si="92"/>
        <v/>
      </c>
      <c r="P260" s="102">
        <v>190</v>
      </c>
      <c r="Q260" s="103" t="s">
        <v>61</v>
      </c>
      <c r="R260" s="98">
        <v>190</v>
      </c>
      <c r="S260" s="99">
        <v>2.8</v>
      </c>
      <c r="T260" s="415">
        <f t="shared" si="93"/>
        <v>0.10108</v>
      </c>
      <c r="U260" s="420"/>
      <c r="V260" s="104"/>
      <c r="W260" s="104">
        <v>1</v>
      </c>
      <c r="X260" s="104"/>
      <c r="Y260" s="421"/>
      <c r="Z260" s="422"/>
      <c r="AA260" s="750"/>
    </row>
    <row r="261" spans="1:37" ht="19.95" customHeight="1" x14ac:dyDescent="0.25">
      <c r="A261" s="410" t="s">
        <v>392</v>
      </c>
      <c r="B261" s="411"/>
      <c r="C261" s="412"/>
      <c r="D261" s="101" t="s">
        <v>101</v>
      </c>
      <c r="E261" s="413"/>
      <c r="F261" s="102"/>
      <c r="G261" s="414"/>
      <c r="H261" s="98"/>
      <c r="I261" s="99"/>
      <c r="J261" s="415" t="str">
        <f t="shared" si="94"/>
        <v/>
      </c>
      <c r="K261" s="416">
        <v>265</v>
      </c>
      <c r="L261" s="103" t="s">
        <v>61</v>
      </c>
      <c r="M261" s="417">
        <v>300</v>
      </c>
      <c r="N261" s="418">
        <v>5</v>
      </c>
      <c r="O261" s="419">
        <f t="shared" si="92"/>
        <v>0.39750000000000002</v>
      </c>
      <c r="P261" s="102"/>
      <c r="Q261" s="96"/>
      <c r="R261" s="98"/>
      <c r="S261" s="99"/>
      <c r="T261" s="415" t="str">
        <f t="shared" si="93"/>
        <v/>
      </c>
      <c r="U261" s="420">
        <v>1</v>
      </c>
      <c r="V261" s="104"/>
      <c r="W261" s="104"/>
      <c r="X261" s="104"/>
      <c r="Y261" s="421" t="s">
        <v>452</v>
      </c>
      <c r="Z261" s="422"/>
      <c r="AA261" s="750"/>
    </row>
    <row r="262" spans="1:37" ht="19.95" customHeight="1" x14ac:dyDescent="0.25">
      <c r="A262" s="410" t="s">
        <v>393</v>
      </c>
      <c r="B262" s="411"/>
      <c r="C262" s="412"/>
      <c r="D262" s="101" t="s">
        <v>116</v>
      </c>
      <c r="E262" s="413"/>
      <c r="F262" s="102"/>
      <c r="G262" s="414"/>
      <c r="H262" s="98"/>
      <c r="I262" s="99"/>
      <c r="J262" s="415" t="str">
        <f t="shared" si="94"/>
        <v/>
      </c>
      <c r="K262" s="416">
        <v>270</v>
      </c>
      <c r="L262" s="103" t="s">
        <v>61</v>
      </c>
      <c r="M262" s="417">
        <v>300</v>
      </c>
      <c r="N262" s="418">
        <v>2</v>
      </c>
      <c r="O262" s="419">
        <f t="shared" si="92"/>
        <v>0.16200000000000001</v>
      </c>
      <c r="P262" s="102"/>
      <c r="Q262" s="96"/>
      <c r="R262" s="98"/>
      <c r="S262" s="99"/>
      <c r="T262" s="415" t="str">
        <f t="shared" si="93"/>
        <v/>
      </c>
      <c r="U262" s="420"/>
      <c r="V262" s="104">
        <v>1</v>
      </c>
      <c r="W262" s="104"/>
      <c r="X262" s="104"/>
      <c r="Y262" s="421" t="s">
        <v>454</v>
      </c>
      <c r="Z262" s="422"/>
      <c r="AA262" s="750"/>
    </row>
    <row r="263" spans="1:37" ht="19.95" customHeight="1" x14ac:dyDescent="0.25">
      <c r="A263" s="410" t="s">
        <v>394</v>
      </c>
      <c r="B263" s="411"/>
      <c r="C263" s="412"/>
      <c r="D263" s="101" t="s">
        <v>116</v>
      </c>
      <c r="E263" s="413"/>
      <c r="F263" s="102">
        <v>270</v>
      </c>
      <c r="G263" s="414" t="s">
        <v>61</v>
      </c>
      <c r="H263" s="98">
        <v>300</v>
      </c>
      <c r="I263" s="99">
        <v>2</v>
      </c>
      <c r="J263" s="415">
        <f t="shared" si="94"/>
        <v>0.16200000000000001</v>
      </c>
      <c r="K263" s="416"/>
      <c r="L263" s="103"/>
      <c r="M263" s="417"/>
      <c r="N263" s="418"/>
      <c r="O263" s="419" t="str">
        <f t="shared" si="92"/>
        <v/>
      </c>
      <c r="P263" s="102"/>
      <c r="Q263" s="96"/>
      <c r="R263" s="98"/>
      <c r="S263" s="99"/>
      <c r="T263" s="415" t="str">
        <f t="shared" si="93"/>
        <v/>
      </c>
      <c r="U263" s="420"/>
      <c r="V263" s="104">
        <v>1</v>
      </c>
      <c r="W263" s="104"/>
      <c r="X263" s="104"/>
      <c r="Y263" s="421" t="s">
        <v>454</v>
      </c>
      <c r="Z263" s="422"/>
      <c r="AA263" s="750"/>
    </row>
    <row r="264" spans="1:37" ht="19.95" customHeight="1" x14ac:dyDescent="0.25">
      <c r="A264" s="410" t="s">
        <v>394</v>
      </c>
      <c r="B264" s="411"/>
      <c r="C264" s="412"/>
      <c r="D264" s="101" t="s">
        <v>114</v>
      </c>
      <c r="E264" s="413"/>
      <c r="F264" s="102"/>
      <c r="G264" s="414"/>
      <c r="H264" s="98"/>
      <c r="I264" s="99"/>
      <c r="J264" s="415"/>
      <c r="K264" s="416">
        <v>180</v>
      </c>
      <c r="L264" s="103" t="s">
        <v>61</v>
      </c>
      <c r="M264" s="417">
        <v>190</v>
      </c>
      <c r="N264" s="418">
        <v>9</v>
      </c>
      <c r="O264" s="419">
        <f t="shared" ref="O264" si="95">IF(M264="","",PRODUCT(K264,N264,M264,U264:X264)/1000000)</f>
        <v>0.30780000000000002</v>
      </c>
      <c r="P264" s="102"/>
      <c r="Q264" s="96"/>
      <c r="R264" s="98"/>
      <c r="S264" s="99"/>
      <c r="T264" s="415" t="str">
        <f t="shared" ref="T264" si="96">IF(R264="","",PRODUCT(P264,S264,R264,U264:X264)/1000000)</f>
        <v/>
      </c>
      <c r="U264" s="420"/>
      <c r="V264" s="104">
        <v>1</v>
      </c>
      <c r="W264" s="104"/>
      <c r="X264" s="104"/>
      <c r="Y264" s="421"/>
      <c r="Z264" s="422"/>
      <c r="AA264" s="750"/>
    </row>
    <row r="265" spans="1:37" ht="19.95" customHeight="1" x14ac:dyDescent="0.25">
      <c r="A265" s="410" t="s">
        <v>395</v>
      </c>
      <c r="B265" s="411"/>
      <c r="C265" s="412"/>
      <c r="D265" s="101" t="s">
        <v>116</v>
      </c>
      <c r="E265" s="413"/>
      <c r="F265" s="102">
        <v>270</v>
      </c>
      <c r="G265" s="414" t="s">
        <v>61</v>
      </c>
      <c r="H265" s="98">
        <v>300</v>
      </c>
      <c r="I265" s="99">
        <v>2</v>
      </c>
      <c r="J265" s="415">
        <f t="shared" si="94"/>
        <v>0.16200000000000001</v>
      </c>
      <c r="K265" s="416"/>
      <c r="L265" s="103"/>
      <c r="M265" s="417"/>
      <c r="N265" s="418"/>
      <c r="O265" s="419" t="str">
        <f t="shared" si="92"/>
        <v/>
      </c>
      <c r="P265" s="102"/>
      <c r="Q265" s="96"/>
      <c r="R265" s="98"/>
      <c r="S265" s="99"/>
      <c r="T265" s="415" t="str">
        <f t="shared" si="93"/>
        <v/>
      </c>
      <c r="U265" s="420"/>
      <c r="V265" s="104">
        <v>1</v>
      </c>
      <c r="W265" s="104"/>
      <c r="X265" s="104"/>
      <c r="Y265" s="421" t="s">
        <v>454</v>
      </c>
      <c r="Z265" s="422"/>
      <c r="AA265" s="750"/>
    </row>
    <row r="266" spans="1:37" ht="19.95" customHeight="1" x14ac:dyDescent="0.25">
      <c r="A266" s="410" t="s">
        <v>396</v>
      </c>
      <c r="B266" s="411"/>
      <c r="C266" s="412"/>
      <c r="D266" s="101" t="s">
        <v>101</v>
      </c>
      <c r="E266" s="413"/>
      <c r="F266" s="102">
        <v>260</v>
      </c>
      <c r="G266" s="414" t="s">
        <v>61</v>
      </c>
      <c r="H266" s="98">
        <v>300</v>
      </c>
      <c r="I266" s="99">
        <v>3</v>
      </c>
      <c r="J266" s="415">
        <f t="shared" si="94"/>
        <v>0.23400000000000001</v>
      </c>
      <c r="K266" s="416"/>
      <c r="L266" s="103"/>
      <c r="M266" s="417"/>
      <c r="N266" s="418"/>
      <c r="O266" s="419" t="str">
        <f t="shared" si="92"/>
        <v/>
      </c>
      <c r="P266" s="102"/>
      <c r="Q266" s="96"/>
      <c r="R266" s="98"/>
      <c r="S266" s="99"/>
      <c r="T266" s="415" t="str">
        <f t="shared" si="93"/>
        <v/>
      </c>
      <c r="U266" s="420">
        <v>1</v>
      </c>
      <c r="V266" s="104"/>
      <c r="W266" s="104"/>
      <c r="X266" s="104"/>
      <c r="Y266" s="421" t="s">
        <v>452</v>
      </c>
      <c r="Z266" s="422"/>
      <c r="AA266" s="750"/>
    </row>
    <row r="267" spans="1:37" ht="19.95" customHeight="1" x14ac:dyDescent="0.25">
      <c r="A267" s="410" t="s">
        <v>397</v>
      </c>
      <c r="B267" s="411"/>
      <c r="C267" s="412"/>
      <c r="D267" s="101" t="s">
        <v>139</v>
      </c>
      <c r="E267" s="413"/>
      <c r="F267" s="102"/>
      <c r="G267" s="414"/>
      <c r="H267" s="98"/>
      <c r="I267" s="99"/>
      <c r="J267" s="415" t="str">
        <f t="shared" si="94"/>
        <v/>
      </c>
      <c r="K267" s="416"/>
      <c r="L267" s="103"/>
      <c r="M267" s="417"/>
      <c r="N267" s="418"/>
      <c r="O267" s="419" t="str">
        <f t="shared" si="92"/>
        <v/>
      </c>
      <c r="P267" s="102"/>
      <c r="Q267" s="96"/>
      <c r="R267" s="98"/>
      <c r="S267" s="99"/>
      <c r="T267" s="415" t="str">
        <f t="shared" si="93"/>
        <v/>
      </c>
      <c r="U267" s="420"/>
      <c r="V267" s="104"/>
      <c r="W267" s="104"/>
      <c r="X267" s="104"/>
      <c r="Y267" s="421"/>
      <c r="Z267" s="422"/>
      <c r="AA267" s="750" t="s">
        <v>269</v>
      </c>
    </row>
    <row r="268" spans="1:37" ht="19.95" customHeight="1" x14ac:dyDescent="0.25">
      <c r="A268" s="410" t="s">
        <v>396</v>
      </c>
      <c r="B268" s="411"/>
      <c r="C268" s="412"/>
      <c r="D268" s="101" t="s">
        <v>114</v>
      </c>
      <c r="E268" s="413"/>
      <c r="F268" s="102">
        <v>180</v>
      </c>
      <c r="G268" s="414" t="s">
        <v>61</v>
      </c>
      <c r="H268" s="98">
        <v>200</v>
      </c>
      <c r="I268" s="99">
        <v>2</v>
      </c>
      <c r="J268" s="415">
        <f t="shared" si="94"/>
        <v>7.1999999999999995E-2</v>
      </c>
      <c r="K268" s="416"/>
      <c r="L268" s="103"/>
      <c r="M268" s="417"/>
      <c r="N268" s="418"/>
      <c r="O268" s="419" t="str">
        <f t="shared" si="92"/>
        <v/>
      </c>
      <c r="P268" s="102"/>
      <c r="Q268" s="96"/>
      <c r="R268" s="98"/>
      <c r="S268" s="99"/>
      <c r="T268" s="415" t="str">
        <f t="shared" si="93"/>
        <v/>
      </c>
      <c r="U268" s="420"/>
      <c r="V268" s="104">
        <v>1</v>
      </c>
      <c r="W268" s="104"/>
      <c r="X268" s="104"/>
      <c r="Y268" s="421" t="s">
        <v>453</v>
      </c>
      <c r="Z268" s="422"/>
      <c r="AA268" s="750"/>
    </row>
    <row r="269" spans="1:37" ht="19.95" customHeight="1" x14ac:dyDescent="0.25">
      <c r="A269" s="410" t="s">
        <v>397</v>
      </c>
      <c r="B269" s="411"/>
      <c r="C269" s="412"/>
      <c r="D269" s="101" t="s">
        <v>101</v>
      </c>
      <c r="E269" s="413"/>
      <c r="F269" s="102"/>
      <c r="G269" s="414"/>
      <c r="H269" s="98"/>
      <c r="I269" s="99"/>
      <c r="J269" s="415" t="str">
        <f>IF(H269="","",PRODUCT(F269,I269,H269,U269:X269)/1000000)</f>
        <v/>
      </c>
      <c r="K269" s="416">
        <v>290</v>
      </c>
      <c r="L269" s="103" t="s">
        <v>61</v>
      </c>
      <c r="M269" s="417">
        <v>310</v>
      </c>
      <c r="N269" s="418">
        <v>3.5</v>
      </c>
      <c r="O269" s="419">
        <f t="shared" ref="O269:O274" si="97">IF(M269="","",PRODUCT(K269,N269,M269,U269:X269)/1000000)</f>
        <v>0.31464999999999999</v>
      </c>
      <c r="P269" s="102"/>
      <c r="Q269" s="96"/>
      <c r="R269" s="98"/>
      <c r="S269" s="99"/>
      <c r="T269" s="415" t="str">
        <f t="shared" ref="T269:T274" si="98">IF(R269="","",PRODUCT(P269,S269,R269,U269:X269)/1000000)</f>
        <v/>
      </c>
      <c r="U269" s="420">
        <v>1</v>
      </c>
      <c r="V269" s="104"/>
      <c r="W269" s="104"/>
      <c r="X269" s="104"/>
      <c r="Y269" s="421" t="s">
        <v>452</v>
      </c>
      <c r="Z269" s="422"/>
      <c r="AA269" s="750"/>
    </row>
    <row r="270" spans="1:37" ht="19.95" customHeight="1" x14ac:dyDescent="0.25">
      <c r="A270" s="410" t="s">
        <v>397</v>
      </c>
      <c r="B270" s="411"/>
      <c r="C270" s="412"/>
      <c r="D270" s="101" t="s">
        <v>114</v>
      </c>
      <c r="E270" s="413"/>
      <c r="F270" s="102">
        <v>180</v>
      </c>
      <c r="G270" s="414" t="s">
        <v>61</v>
      </c>
      <c r="H270" s="98">
        <v>185</v>
      </c>
      <c r="I270" s="99">
        <v>9</v>
      </c>
      <c r="J270" s="415">
        <f>IF(H270="","",PRODUCT(F270,I270,H270,U270:X270)/1000000)</f>
        <v>0.29970000000000002</v>
      </c>
      <c r="K270" s="416"/>
      <c r="L270" s="103"/>
      <c r="M270" s="417"/>
      <c r="N270" s="418"/>
      <c r="O270" s="419" t="str">
        <f t="shared" si="97"/>
        <v/>
      </c>
      <c r="P270" s="102"/>
      <c r="Q270" s="96"/>
      <c r="R270" s="98"/>
      <c r="S270" s="99"/>
      <c r="T270" s="415" t="str">
        <f t="shared" si="98"/>
        <v/>
      </c>
      <c r="U270" s="420"/>
      <c r="V270" s="104">
        <v>1</v>
      </c>
      <c r="W270" s="104"/>
      <c r="X270" s="104"/>
      <c r="Y270" s="421"/>
      <c r="Z270" s="422"/>
      <c r="AA270" s="750"/>
    </row>
    <row r="271" spans="1:37" x14ac:dyDescent="0.25">
      <c r="A271" s="410" t="s">
        <v>638</v>
      </c>
      <c r="B271" s="411"/>
      <c r="C271" s="412"/>
      <c r="D271" s="101" t="s">
        <v>146</v>
      </c>
      <c r="E271" s="413"/>
      <c r="F271" s="102">
        <v>210</v>
      </c>
      <c r="G271" s="414" t="s">
        <v>61</v>
      </c>
      <c r="H271" s="98">
        <v>180</v>
      </c>
      <c r="I271" s="99">
        <v>4.5</v>
      </c>
      <c r="J271" s="415">
        <f>IF(H271="","",PRODUCT(F271,I271,H271,U271:X271)/1000000)</f>
        <v>0.1701</v>
      </c>
      <c r="K271" s="416"/>
      <c r="L271" s="103"/>
      <c r="M271" s="417"/>
      <c r="N271" s="418"/>
      <c r="O271" s="419" t="str">
        <f t="shared" si="97"/>
        <v/>
      </c>
      <c r="P271" s="102"/>
      <c r="Q271" s="96"/>
      <c r="R271" s="98"/>
      <c r="S271" s="99"/>
      <c r="T271" s="415" t="str">
        <f t="shared" si="98"/>
        <v/>
      </c>
      <c r="U271" s="420">
        <v>1</v>
      </c>
      <c r="V271" s="104"/>
      <c r="W271" s="104"/>
      <c r="X271" s="104"/>
      <c r="Y271" s="421" t="s">
        <v>453</v>
      </c>
      <c r="Z271" s="422"/>
      <c r="AA271" s="750"/>
    </row>
    <row r="272" spans="1:37" ht="19.95" customHeight="1" x14ac:dyDescent="0.25">
      <c r="A272" s="410" t="s">
        <v>398</v>
      </c>
      <c r="B272" s="411"/>
      <c r="C272" s="412"/>
      <c r="D272" s="101" t="s">
        <v>135</v>
      </c>
      <c r="E272" s="413"/>
      <c r="F272" s="102"/>
      <c r="G272" s="414"/>
      <c r="H272" s="98"/>
      <c r="I272" s="99"/>
      <c r="J272" s="415"/>
      <c r="K272" s="416"/>
      <c r="L272" s="103"/>
      <c r="M272" s="417"/>
      <c r="N272" s="418"/>
      <c r="O272" s="419" t="str">
        <f t="shared" si="97"/>
        <v/>
      </c>
      <c r="P272" s="102">
        <v>180</v>
      </c>
      <c r="Q272" s="103" t="s">
        <v>61</v>
      </c>
      <c r="R272" s="98">
        <v>190</v>
      </c>
      <c r="S272" s="99">
        <v>2.5</v>
      </c>
      <c r="T272" s="415">
        <f t="shared" si="98"/>
        <v>8.5500000000000007E-2</v>
      </c>
      <c r="U272" s="420"/>
      <c r="V272" s="104"/>
      <c r="W272" s="104">
        <v>1</v>
      </c>
      <c r="X272" s="104"/>
      <c r="Y272" s="421"/>
      <c r="Z272" s="422"/>
      <c r="AA272" s="750"/>
    </row>
    <row r="273" spans="1:37" ht="22.2" customHeight="1" x14ac:dyDescent="0.25">
      <c r="A273" s="410" t="s">
        <v>397</v>
      </c>
      <c r="B273" s="411"/>
      <c r="C273" s="412"/>
      <c r="D273" s="101" t="s">
        <v>276</v>
      </c>
      <c r="E273" s="413"/>
      <c r="F273" s="102"/>
      <c r="G273" s="414"/>
      <c r="H273" s="98"/>
      <c r="I273" s="99"/>
      <c r="J273" s="415" t="str">
        <f>IF(H273="","",PRODUCT(F273,I273,H273,U273:X273)/1000000)</f>
        <v/>
      </c>
      <c r="K273" s="416"/>
      <c r="L273" s="103"/>
      <c r="M273" s="417"/>
      <c r="N273" s="418"/>
      <c r="O273" s="419" t="str">
        <f t="shared" si="97"/>
        <v/>
      </c>
      <c r="P273" s="102"/>
      <c r="Q273" s="96"/>
      <c r="R273" s="98"/>
      <c r="S273" s="99"/>
      <c r="T273" s="415" t="str">
        <f t="shared" si="98"/>
        <v/>
      </c>
      <c r="U273" s="420"/>
      <c r="V273" s="104"/>
      <c r="W273" s="104"/>
      <c r="X273" s="104"/>
      <c r="Y273" s="421"/>
      <c r="Z273" s="422"/>
      <c r="AA273" s="756" t="s">
        <v>269</v>
      </c>
    </row>
    <row r="274" spans="1:37" ht="76.2" customHeight="1" x14ac:dyDescent="0.25">
      <c r="A274" s="410" t="s">
        <v>639</v>
      </c>
      <c r="B274" s="411"/>
      <c r="C274" s="412"/>
      <c r="D274" s="101" t="s">
        <v>309</v>
      </c>
      <c r="E274" s="413"/>
      <c r="F274" s="102">
        <v>190</v>
      </c>
      <c r="G274" s="414" t="s">
        <v>61</v>
      </c>
      <c r="H274" s="98">
        <v>300</v>
      </c>
      <c r="I274" s="99">
        <v>4.5</v>
      </c>
      <c r="J274" s="415">
        <f>IF(H274="","",PRODUCT(F274,I274,H274,U274:X274)/1000000)</f>
        <v>0.25650000000000001</v>
      </c>
      <c r="K274" s="416"/>
      <c r="L274" s="103"/>
      <c r="M274" s="417"/>
      <c r="N274" s="418"/>
      <c r="O274" s="419" t="str">
        <f t="shared" si="97"/>
        <v/>
      </c>
      <c r="P274" s="102"/>
      <c r="Q274" s="96"/>
      <c r="R274" s="98"/>
      <c r="S274" s="99"/>
      <c r="T274" s="415" t="str">
        <f t="shared" si="98"/>
        <v/>
      </c>
      <c r="U274" s="420">
        <v>1</v>
      </c>
      <c r="V274" s="104"/>
      <c r="W274" s="104"/>
      <c r="X274" s="104"/>
      <c r="Y274" s="421"/>
      <c r="Z274" s="422"/>
      <c r="AA274" s="750" t="s">
        <v>640</v>
      </c>
    </row>
    <row r="275" spans="1:37" ht="19.95" customHeight="1" x14ac:dyDescent="0.25">
      <c r="A275" s="410" t="s">
        <v>345</v>
      </c>
      <c r="B275" s="411"/>
      <c r="C275" s="412"/>
      <c r="D275" s="101" t="s">
        <v>142</v>
      </c>
      <c r="E275" s="413"/>
      <c r="F275" s="102"/>
      <c r="G275" s="414"/>
      <c r="H275" s="98"/>
      <c r="I275" s="99"/>
      <c r="J275" s="415" t="str">
        <f t="shared" ref="J275:J277" si="99">IF(H275="","",PRODUCT(F275,I275,H275,U275:X275)/1000000)</f>
        <v/>
      </c>
      <c r="K275" s="416"/>
      <c r="L275" s="103"/>
      <c r="M275" s="417"/>
      <c r="N275" s="418"/>
      <c r="O275" s="419" t="str">
        <f t="shared" ref="O275:O277" si="100">IF(M275="","",PRODUCT(K275,N275,M275,U275:X275)/1000000)</f>
        <v/>
      </c>
      <c r="P275" s="102">
        <v>150</v>
      </c>
      <c r="Q275" s="96" t="s">
        <v>61</v>
      </c>
      <c r="R275" s="98">
        <v>210</v>
      </c>
      <c r="S275" s="99">
        <v>5.5</v>
      </c>
      <c r="T275" s="415">
        <f t="shared" ref="T275:T277" si="101">IF(R275="","",PRODUCT(P275,S275,R275,U275:X275)/1000000)</f>
        <v>0.17324999999999999</v>
      </c>
      <c r="U275" s="420"/>
      <c r="V275" s="104"/>
      <c r="W275" s="104">
        <v>1</v>
      </c>
      <c r="X275" s="104"/>
      <c r="Y275" s="421"/>
      <c r="Z275" s="422"/>
      <c r="AA275" s="423"/>
    </row>
    <row r="276" spans="1:37" ht="19.95" customHeight="1" x14ac:dyDescent="0.25">
      <c r="A276" s="410" t="s">
        <v>345</v>
      </c>
      <c r="B276" s="411"/>
      <c r="C276" s="412"/>
      <c r="D276" s="101" t="s">
        <v>276</v>
      </c>
      <c r="E276" s="413"/>
      <c r="F276" s="102"/>
      <c r="G276" s="414"/>
      <c r="H276" s="98"/>
      <c r="I276" s="99"/>
      <c r="J276" s="415" t="str">
        <f t="shared" si="99"/>
        <v/>
      </c>
      <c r="K276" s="416"/>
      <c r="L276" s="103"/>
      <c r="M276" s="417"/>
      <c r="N276" s="418"/>
      <c r="O276" s="419" t="str">
        <f t="shared" si="100"/>
        <v/>
      </c>
      <c r="P276" s="102">
        <v>150</v>
      </c>
      <c r="Q276" s="96" t="s">
        <v>61</v>
      </c>
      <c r="R276" s="98">
        <v>210</v>
      </c>
      <c r="S276" s="99">
        <v>2.5</v>
      </c>
      <c r="T276" s="415">
        <f t="shared" si="101"/>
        <v>7.8750000000000001E-2</v>
      </c>
      <c r="U276" s="420"/>
      <c r="V276" s="104"/>
      <c r="W276" s="104">
        <v>1</v>
      </c>
      <c r="X276" s="104"/>
      <c r="Y276" s="421"/>
      <c r="Z276" s="422"/>
      <c r="AA276" s="423"/>
    </row>
    <row r="277" spans="1:37" ht="19.95" customHeight="1" thickBot="1" x14ac:dyDescent="0.3">
      <c r="A277" s="410" t="s">
        <v>586</v>
      </c>
      <c r="B277" s="411"/>
      <c r="C277" s="412"/>
      <c r="D277" s="101" t="s">
        <v>116</v>
      </c>
      <c r="E277" s="413"/>
      <c r="F277" s="102">
        <v>200</v>
      </c>
      <c r="G277" s="414" t="s">
        <v>61</v>
      </c>
      <c r="H277" s="98">
        <v>160</v>
      </c>
      <c r="I277" s="99">
        <v>2.5</v>
      </c>
      <c r="J277" s="415">
        <f t="shared" si="99"/>
        <v>0.08</v>
      </c>
      <c r="K277" s="416"/>
      <c r="L277" s="103"/>
      <c r="M277" s="417"/>
      <c r="N277" s="418"/>
      <c r="O277" s="419" t="str">
        <f t="shared" si="100"/>
        <v/>
      </c>
      <c r="P277" s="102"/>
      <c r="Q277" s="96"/>
      <c r="R277" s="98"/>
      <c r="S277" s="99"/>
      <c r="T277" s="415" t="str">
        <f t="shared" si="101"/>
        <v/>
      </c>
      <c r="U277" s="420"/>
      <c r="V277" s="104">
        <v>1</v>
      </c>
      <c r="W277" s="104"/>
      <c r="X277" s="104"/>
      <c r="Y277" s="421" t="s">
        <v>454</v>
      </c>
      <c r="Z277" s="422"/>
      <c r="AA277" s="423"/>
    </row>
    <row r="278" spans="1:37" ht="20.399999999999999" customHeight="1" thickBot="1" x14ac:dyDescent="0.3">
      <c r="A278" s="581" t="s">
        <v>611</v>
      </c>
      <c r="B278" s="582"/>
      <c r="C278" s="582"/>
      <c r="D278" s="582"/>
      <c r="E278" s="582"/>
      <c r="F278" s="582"/>
      <c r="G278" s="582"/>
      <c r="H278" s="582"/>
      <c r="I278" s="582"/>
      <c r="J278" s="582"/>
      <c r="K278" s="582"/>
      <c r="L278" s="582"/>
      <c r="M278" s="582"/>
      <c r="N278" s="582"/>
      <c r="O278" s="582"/>
      <c r="P278" s="582"/>
      <c r="Q278" s="582"/>
      <c r="R278" s="582"/>
      <c r="S278" s="582"/>
      <c r="T278" s="582"/>
      <c r="U278" s="582"/>
      <c r="V278" s="582"/>
      <c r="W278" s="582"/>
      <c r="X278" s="582"/>
      <c r="Y278" s="582"/>
      <c r="Z278" s="582"/>
      <c r="AA278" s="583"/>
      <c r="AB278" s="10"/>
      <c r="AC278"/>
      <c r="AD278"/>
      <c r="AE278"/>
      <c r="AF278"/>
      <c r="AG278"/>
      <c r="AH278"/>
      <c r="AI278"/>
      <c r="AJ278"/>
      <c r="AK278"/>
    </row>
    <row r="279" spans="1:37" ht="20.399999999999999" customHeight="1" x14ac:dyDescent="0.25">
      <c r="A279" s="454" t="s">
        <v>406</v>
      </c>
      <c r="B279" s="411"/>
      <c r="C279" s="412"/>
      <c r="D279" s="101" t="s">
        <v>140</v>
      </c>
      <c r="E279" s="455" t="s">
        <v>241</v>
      </c>
      <c r="F279" s="102">
        <v>210</v>
      </c>
      <c r="G279" s="414" t="s">
        <v>61</v>
      </c>
      <c r="H279" s="98">
        <v>180</v>
      </c>
      <c r="I279" s="99">
        <v>5.5</v>
      </c>
      <c r="J279" s="415">
        <f t="shared" ref="J279:J280" si="102">IF(H279="","",PRODUCT(F279,I279,H279,U279:X279)/1000000)</f>
        <v>0.2079</v>
      </c>
      <c r="K279" s="416"/>
      <c r="L279" s="103"/>
      <c r="M279" s="417"/>
      <c r="N279" s="418"/>
      <c r="O279" s="456"/>
      <c r="P279" s="102"/>
      <c r="Q279" s="96"/>
      <c r="R279" s="98"/>
      <c r="S279" s="99"/>
      <c r="T279" s="415" t="str">
        <f t="shared" ref="T279:T280" si="103">IF(R279="","",PRODUCT(P279,S279,R279,U279:X279)/1000000)</f>
        <v/>
      </c>
      <c r="U279" s="420"/>
      <c r="V279" s="104">
        <v>1</v>
      </c>
      <c r="W279" s="104"/>
      <c r="X279" s="104"/>
      <c r="Y279" s="421" t="s">
        <v>232</v>
      </c>
      <c r="Z279" s="422"/>
      <c r="AA279" s="751"/>
    </row>
    <row r="280" spans="1:37" ht="20.399999999999999" customHeight="1" x14ac:dyDescent="0.25">
      <c r="A280" s="454" t="s">
        <v>406</v>
      </c>
      <c r="B280" s="411"/>
      <c r="C280" s="412"/>
      <c r="D280" s="101" t="s">
        <v>141</v>
      </c>
      <c r="E280" s="455" t="s">
        <v>241</v>
      </c>
      <c r="F280" s="102">
        <v>210</v>
      </c>
      <c r="G280" s="414" t="s">
        <v>61</v>
      </c>
      <c r="H280" s="98">
        <v>180</v>
      </c>
      <c r="I280" s="99">
        <v>5.5</v>
      </c>
      <c r="J280" s="415">
        <f t="shared" si="102"/>
        <v>0.2079</v>
      </c>
      <c r="K280" s="416"/>
      <c r="L280" s="103"/>
      <c r="M280" s="417"/>
      <c r="N280" s="418"/>
      <c r="O280" s="456"/>
      <c r="P280" s="102"/>
      <c r="Q280" s="96"/>
      <c r="R280" s="98"/>
      <c r="S280" s="99"/>
      <c r="T280" s="415" t="str">
        <f t="shared" si="103"/>
        <v/>
      </c>
      <c r="U280" s="420"/>
      <c r="V280" s="104">
        <v>1</v>
      </c>
      <c r="W280" s="104"/>
      <c r="X280" s="104"/>
      <c r="Y280" s="421" t="s">
        <v>232</v>
      </c>
      <c r="Z280" s="422"/>
      <c r="AA280" s="751"/>
    </row>
    <row r="281" spans="1:37" ht="30.6" customHeight="1" x14ac:dyDescent="0.25">
      <c r="A281" s="454" t="s">
        <v>617</v>
      </c>
      <c r="B281" s="411"/>
      <c r="C281" s="412"/>
      <c r="D281" s="101" t="s">
        <v>140</v>
      </c>
      <c r="E281" s="455" t="s">
        <v>241</v>
      </c>
      <c r="F281" s="102">
        <v>210</v>
      </c>
      <c r="G281" s="414" t="s">
        <v>61</v>
      </c>
      <c r="H281" s="98">
        <v>180</v>
      </c>
      <c r="I281" s="99">
        <v>6</v>
      </c>
      <c r="J281" s="415">
        <f t="shared" ref="J281:J282" si="104">IF(H281="","",PRODUCT(F281,I281,H281,U281:X281)/1000000)</f>
        <v>0.2268</v>
      </c>
      <c r="K281" s="416"/>
      <c r="L281" s="103"/>
      <c r="M281" s="417"/>
      <c r="N281" s="418"/>
      <c r="O281" s="456"/>
      <c r="P281" s="102"/>
      <c r="Q281" s="96"/>
      <c r="R281" s="98"/>
      <c r="S281" s="99"/>
      <c r="T281" s="415" t="str">
        <f t="shared" ref="T281:T282" si="105">IF(R281="","",PRODUCT(P281,S281,R281,U281:X281)/1000000)</f>
        <v/>
      </c>
      <c r="U281" s="420"/>
      <c r="V281" s="104">
        <v>1</v>
      </c>
      <c r="W281" s="104"/>
      <c r="X281" s="104"/>
      <c r="Y281" s="421" t="s">
        <v>232</v>
      </c>
      <c r="Z281" s="422"/>
      <c r="AA281" s="751" t="s">
        <v>409</v>
      </c>
    </row>
    <row r="282" spans="1:37" ht="33" customHeight="1" x14ac:dyDescent="0.25">
      <c r="A282" s="454" t="s">
        <v>407</v>
      </c>
      <c r="B282" s="411"/>
      <c r="C282" s="412"/>
      <c r="D282" s="101" t="s">
        <v>141</v>
      </c>
      <c r="E282" s="455" t="s">
        <v>241</v>
      </c>
      <c r="F282" s="102">
        <v>210</v>
      </c>
      <c r="G282" s="414" t="s">
        <v>61</v>
      </c>
      <c r="H282" s="98">
        <v>180</v>
      </c>
      <c r="I282" s="99">
        <v>4</v>
      </c>
      <c r="J282" s="415">
        <f t="shared" si="104"/>
        <v>0.1512</v>
      </c>
      <c r="K282" s="416"/>
      <c r="L282" s="103"/>
      <c r="M282" s="417"/>
      <c r="N282" s="418"/>
      <c r="O282" s="456"/>
      <c r="P282" s="102"/>
      <c r="Q282" s="96"/>
      <c r="R282" s="98"/>
      <c r="S282" s="99"/>
      <c r="T282" s="415" t="str">
        <f t="shared" si="105"/>
        <v/>
      </c>
      <c r="U282" s="420"/>
      <c r="V282" s="104">
        <v>1</v>
      </c>
      <c r="W282" s="104"/>
      <c r="X282" s="104"/>
      <c r="Y282" s="421" t="s">
        <v>232</v>
      </c>
      <c r="Z282" s="422"/>
      <c r="AA282" s="751" t="s">
        <v>409</v>
      </c>
    </row>
    <row r="283" spans="1:37" ht="27" customHeight="1" x14ac:dyDescent="0.25">
      <c r="A283" s="454" t="s">
        <v>344</v>
      </c>
      <c r="B283" s="411"/>
      <c r="C283" s="412"/>
      <c r="D283" s="101" t="s">
        <v>140</v>
      </c>
      <c r="E283" s="455" t="s">
        <v>241</v>
      </c>
      <c r="F283" s="102">
        <v>210</v>
      </c>
      <c r="G283" s="414" t="s">
        <v>61</v>
      </c>
      <c r="H283" s="98">
        <v>180</v>
      </c>
      <c r="I283" s="99">
        <v>5.5</v>
      </c>
      <c r="J283" s="415">
        <f t="shared" ref="J283:J284" si="106">IF(H283="","",PRODUCT(F283,I283,H283,U283:X283)/1000000)</f>
        <v>0.2079</v>
      </c>
      <c r="K283" s="416"/>
      <c r="L283" s="103"/>
      <c r="M283" s="417"/>
      <c r="N283" s="418"/>
      <c r="O283" s="456"/>
      <c r="P283" s="102"/>
      <c r="Q283" s="96"/>
      <c r="R283" s="98"/>
      <c r="S283" s="99"/>
      <c r="T283" s="415" t="str">
        <f t="shared" ref="T283:T284" si="107">IF(R283="","",PRODUCT(P283,S283,R283,U283:X283)/1000000)</f>
        <v/>
      </c>
      <c r="U283" s="420"/>
      <c r="V283" s="104">
        <v>1</v>
      </c>
      <c r="W283" s="104"/>
      <c r="X283" s="104"/>
      <c r="Y283" s="421" t="s">
        <v>232</v>
      </c>
      <c r="Z283" s="422"/>
      <c r="AA283" s="751"/>
    </row>
    <row r="284" spans="1:37" ht="25.2" customHeight="1" x14ac:dyDescent="0.25">
      <c r="A284" s="454" t="s">
        <v>344</v>
      </c>
      <c r="B284" s="411"/>
      <c r="C284" s="412"/>
      <c r="D284" s="101" t="s">
        <v>141</v>
      </c>
      <c r="E284" s="455" t="s">
        <v>241</v>
      </c>
      <c r="F284" s="102">
        <v>210</v>
      </c>
      <c r="G284" s="414" t="s">
        <v>61</v>
      </c>
      <c r="H284" s="98">
        <v>180</v>
      </c>
      <c r="I284" s="99">
        <v>5.5</v>
      </c>
      <c r="J284" s="415">
        <f t="shared" si="106"/>
        <v>0.2079</v>
      </c>
      <c r="K284" s="416"/>
      <c r="L284" s="103"/>
      <c r="M284" s="417"/>
      <c r="N284" s="418"/>
      <c r="O284" s="456"/>
      <c r="P284" s="102"/>
      <c r="Q284" s="96"/>
      <c r="R284" s="98"/>
      <c r="S284" s="99"/>
      <c r="T284" s="415" t="str">
        <f t="shared" si="107"/>
        <v/>
      </c>
      <c r="U284" s="420"/>
      <c r="V284" s="104">
        <v>1</v>
      </c>
      <c r="W284" s="104"/>
      <c r="X284" s="104"/>
      <c r="Y284" s="421" t="s">
        <v>232</v>
      </c>
      <c r="Z284" s="422"/>
      <c r="AA284" s="751"/>
    </row>
    <row r="285" spans="1:37" ht="19.95" customHeight="1" x14ac:dyDescent="0.25">
      <c r="A285" s="410" t="s">
        <v>451</v>
      </c>
      <c r="B285" s="411"/>
      <c r="C285" s="412"/>
      <c r="D285" s="101" t="s">
        <v>115</v>
      </c>
      <c r="E285" s="413"/>
      <c r="F285" s="102">
        <v>140</v>
      </c>
      <c r="G285" s="414" t="s">
        <v>61</v>
      </c>
      <c r="H285" s="98">
        <v>160</v>
      </c>
      <c r="I285" s="99">
        <v>3.5</v>
      </c>
      <c r="J285" s="415">
        <f t="shared" ref="J285" si="108">IF(H285="","",PRODUCT(F285,I285,H285,U285:X285)/1000000)</f>
        <v>1.2544</v>
      </c>
      <c r="K285" s="416"/>
      <c r="L285" s="103"/>
      <c r="M285" s="417"/>
      <c r="N285" s="418"/>
      <c r="O285" s="456"/>
      <c r="P285" s="102"/>
      <c r="Q285" s="96"/>
      <c r="R285" s="98"/>
      <c r="S285" s="99"/>
      <c r="T285" s="415" t="str">
        <f t="shared" ref="T285" si="109">IF(R285="","",PRODUCT(P285,S285,R285,U285:X285)/1000000)</f>
        <v/>
      </c>
      <c r="U285" s="420"/>
      <c r="V285" s="104">
        <v>16</v>
      </c>
      <c r="W285" s="104"/>
      <c r="X285" s="104"/>
      <c r="Y285" s="421"/>
      <c r="Z285" s="422"/>
      <c r="AA285" s="751"/>
      <c r="AB285" s="1"/>
      <c r="AC285"/>
      <c r="AD285"/>
      <c r="AE285"/>
      <c r="AF285"/>
      <c r="AG285"/>
      <c r="AH285"/>
      <c r="AI285"/>
      <c r="AJ285"/>
      <c r="AK285"/>
    </row>
    <row r="286" spans="1:37" ht="19.95" customHeight="1" x14ac:dyDescent="0.25">
      <c r="A286" s="410" t="s">
        <v>324</v>
      </c>
      <c r="B286" s="411"/>
      <c r="C286" s="412"/>
      <c r="D286" s="101" t="s">
        <v>118</v>
      </c>
      <c r="E286" s="413"/>
      <c r="F286" s="102">
        <v>200</v>
      </c>
      <c r="G286" s="414" t="s">
        <v>61</v>
      </c>
      <c r="H286" s="98">
        <v>300</v>
      </c>
      <c r="I286" s="99">
        <v>4.5</v>
      </c>
      <c r="J286" s="415">
        <f t="shared" si="69"/>
        <v>0.27</v>
      </c>
      <c r="K286" s="416"/>
      <c r="L286" s="103"/>
      <c r="M286" s="417"/>
      <c r="N286" s="418"/>
      <c r="O286" s="419" t="str">
        <f t="shared" si="82"/>
        <v/>
      </c>
      <c r="P286" s="102"/>
      <c r="Q286" s="96"/>
      <c r="R286" s="98"/>
      <c r="S286" s="99"/>
      <c r="T286" s="415" t="str">
        <f t="shared" si="40"/>
        <v/>
      </c>
      <c r="U286" s="420"/>
      <c r="V286" s="104">
        <v>1</v>
      </c>
      <c r="W286" s="104"/>
      <c r="X286" s="104"/>
      <c r="Y286" s="421"/>
      <c r="Z286" s="422"/>
      <c r="AA286" s="751"/>
    </row>
    <row r="287" spans="1:37" ht="19.95" customHeight="1" x14ac:dyDescent="0.25">
      <c r="A287" s="410" t="s">
        <v>325</v>
      </c>
      <c r="B287" s="411"/>
      <c r="C287" s="412"/>
      <c r="D287" s="101" t="s">
        <v>116</v>
      </c>
      <c r="E287" s="413"/>
      <c r="F287" s="102">
        <v>235</v>
      </c>
      <c r="G287" s="414" t="s">
        <v>61</v>
      </c>
      <c r="H287" s="98">
        <v>240</v>
      </c>
      <c r="I287" s="99">
        <v>2.2999999999999998</v>
      </c>
      <c r="J287" s="415">
        <f t="shared" si="69"/>
        <v>0.12972</v>
      </c>
      <c r="K287" s="416"/>
      <c r="L287" s="103"/>
      <c r="M287" s="417"/>
      <c r="N287" s="418"/>
      <c r="O287" s="419" t="str">
        <f t="shared" si="82"/>
        <v/>
      </c>
      <c r="P287" s="102"/>
      <c r="Q287" s="96"/>
      <c r="R287" s="98"/>
      <c r="S287" s="99"/>
      <c r="T287" s="415" t="str">
        <f t="shared" si="40"/>
        <v/>
      </c>
      <c r="U287" s="420"/>
      <c r="V287" s="104">
        <v>1</v>
      </c>
      <c r="W287" s="104"/>
      <c r="X287" s="104"/>
      <c r="Y287" s="421" t="s">
        <v>454</v>
      </c>
      <c r="Z287" s="422"/>
      <c r="AA287" s="751"/>
    </row>
    <row r="288" spans="1:37" ht="19.95" customHeight="1" x14ac:dyDescent="0.25">
      <c r="A288" s="410" t="s">
        <v>325</v>
      </c>
      <c r="B288" s="411"/>
      <c r="C288" s="412"/>
      <c r="D288" s="101" t="s">
        <v>114</v>
      </c>
      <c r="E288" s="413"/>
      <c r="F288" s="102">
        <v>180</v>
      </c>
      <c r="G288" s="414" t="s">
        <v>61</v>
      </c>
      <c r="H288" s="98">
        <v>190</v>
      </c>
      <c r="I288" s="99">
        <v>4</v>
      </c>
      <c r="J288" s="415">
        <f>IF(H288="","",PRODUCT(F288,I288,H288,U288:X288)/1000000)</f>
        <v>0.1368</v>
      </c>
      <c r="K288" s="416"/>
      <c r="L288" s="103"/>
      <c r="M288" s="417"/>
      <c r="N288" s="418"/>
      <c r="O288" s="419" t="str">
        <f t="shared" si="82"/>
        <v/>
      </c>
      <c r="P288" s="102"/>
      <c r="Q288" s="96"/>
      <c r="R288" s="98"/>
      <c r="S288" s="99"/>
      <c r="T288" s="415" t="str">
        <f t="shared" si="40"/>
        <v/>
      </c>
      <c r="U288" s="420">
        <v>1</v>
      </c>
      <c r="V288" s="104"/>
      <c r="W288" s="104"/>
      <c r="X288" s="104"/>
      <c r="Y288" s="421" t="s">
        <v>453</v>
      </c>
      <c r="Z288" s="422"/>
      <c r="AA288" s="751"/>
    </row>
    <row r="289" spans="1:28" ht="23.25" customHeight="1" x14ac:dyDescent="0.25">
      <c r="A289" s="410" t="s">
        <v>326</v>
      </c>
      <c r="B289" s="411"/>
      <c r="C289" s="412"/>
      <c r="D289" s="101" t="s">
        <v>144</v>
      </c>
      <c r="E289" s="413"/>
      <c r="F289" s="102">
        <v>175</v>
      </c>
      <c r="G289" s="414" t="s">
        <v>61</v>
      </c>
      <c r="H289" s="98">
        <v>165</v>
      </c>
      <c r="I289" s="99">
        <v>2.5</v>
      </c>
      <c r="J289" s="415">
        <f t="shared" ref="J289:J298" si="110">IF(H289="","",PRODUCT(F289,I289,H289,U289:X289)/1000000)</f>
        <v>7.2187500000000002E-2</v>
      </c>
      <c r="K289" s="416"/>
      <c r="L289" s="103"/>
      <c r="M289" s="417"/>
      <c r="N289" s="418"/>
      <c r="O289" s="419" t="str">
        <f t="shared" si="82"/>
        <v/>
      </c>
      <c r="P289" s="102"/>
      <c r="Q289" s="96"/>
      <c r="R289" s="98"/>
      <c r="S289" s="99"/>
      <c r="T289" s="415" t="str">
        <f t="shared" si="40"/>
        <v/>
      </c>
      <c r="U289" s="420"/>
      <c r="V289" s="104">
        <v>1</v>
      </c>
      <c r="W289" s="104"/>
      <c r="X289" s="104"/>
      <c r="Y289" s="421"/>
      <c r="Z289" s="422"/>
      <c r="AA289" s="752" t="s">
        <v>641</v>
      </c>
    </row>
    <row r="290" spans="1:28" ht="19.95" customHeight="1" x14ac:dyDescent="0.25">
      <c r="A290" s="410" t="s">
        <v>327</v>
      </c>
      <c r="B290" s="411"/>
      <c r="C290" s="412"/>
      <c r="D290" s="101" t="s">
        <v>135</v>
      </c>
      <c r="E290" s="413"/>
      <c r="F290" s="102"/>
      <c r="G290" s="414"/>
      <c r="H290" s="98"/>
      <c r="I290" s="99"/>
      <c r="J290" s="415"/>
      <c r="K290" s="416"/>
      <c r="L290" s="103"/>
      <c r="M290" s="417"/>
      <c r="N290" s="418"/>
      <c r="O290" s="419" t="str">
        <f t="shared" si="82"/>
        <v/>
      </c>
      <c r="P290" s="102">
        <v>180</v>
      </c>
      <c r="Q290" s="103" t="s">
        <v>61</v>
      </c>
      <c r="R290" s="98">
        <v>180</v>
      </c>
      <c r="S290" s="99">
        <v>2.5</v>
      </c>
      <c r="T290" s="415">
        <f t="shared" si="40"/>
        <v>8.1000000000000003E-2</v>
      </c>
      <c r="U290" s="420"/>
      <c r="V290" s="104"/>
      <c r="W290" s="104">
        <v>1</v>
      </c>
      <c r="X290" s="104"/>
      <c r="Y290" s="421"/>
      <c r="Z290" s="422"/>
      <c r="AA290" s="751"/>
    </row>
    <row r="291" spans="1:28" ht="19.95" customHeight="1" x14ac:dyDescent="0.25">
      <c r="A291" s="410" t="s">
        <v>328</v>
      </c>
      <c r="B291" s="411"/>
      <c r="C291" s="412"/>
      <c r="D291" s="101" t="s">
        <v>114</v>
      </c>
      <c r="E291" s="413"/>
      <c r="F291" s="102">
        <v>195</v>
      </c>
      <c r="G291" s="414" t="s">
        <v>61</v>
      </c>
      <c r="H291" s="98">
        <v>180</v>
      </c>
      <c r="I291" s="99">
        <v>3</v>
      </c>
      <c r="J291" s="415">
        <f t="shared" si="110"/>
        <v>0.1053</v>
      </c>
      <c r="K291" s="416"/>
      <c r="L291" s="103"/>
      <c r="M291" s="417"/>
      <c r="N291" s="418"/>
      <c r="O291" s="419" t="str">
        <f t="shared" si="82"/>
        <v/>
      </c>
      <c r="P291" s="102"/>
      <c r="Q291" s="96"/>
      <c r="R291" s="98"/>
      <c r="S291" s="99"/>
      <c r="T291" s="415" t="str">
        <f t="shared" si="40"/>
        <v/>
      </c>
      <c r="U291" s="420">
        <v>1</v>
      </c>
      <c r="V291" s="104"/>
      <c r="W291" s="104"/>
      <c r="X291" s="104"/>
      <c r="Y291" s="421" t="s">
        <v>453</v>
      </c>
      <c r="Z291" s="422"/>
      <c r="AA291" s="751"/>
    </row>
    <row r="292" spans="1:28" ht="19.95" customHeight="1" x14ac:dyDescent="0.25">
      <c r="A292" s="410" t="s">
        <v>324</v>
      </c>
      <c r="B292" s="411"/>
      <c r="C292" s="412"/>
      <c r="D292" s="101" t="s">
        <v>146</v>
      </c>
      <c r="E292" s="413"/>
      <c r="F292" s="102">
        <v>180</v>
      </c>
      <c r="G292" s="414" t="s">
        <v>61</v>
      </c>
      <c r="H292" s="98">
        <v>200</v>
      </c>
      <c r="I292" s="99">
        <v>4.5</v>
      </c>
      <c r="J292" s="415">
        <f t="shared" si="110"/>
        <v>0.16200000000000001</v>
      </c>
      <c r="K292" s="416"/>
      <c r="L292" s="103"/>
      <c r="M292" s="417"/>
      <c r="N292" s="418"/>
      <c r="O292" s="419" t="str">
        <f t="shared" si="82"/>
        <v/>
      </c>
      <c r="P292" s="102"/>
      <c r="Q292" s="96"/>
      <c r="R292" s="98"/>
      <c r="S292" s="99"/>
      <c r="T292" s="415" t="str">
        <f t="shared" si="40"/>
        <v/>
      </c>
      <c r="U292" s="420"/>
      <c r="V292" s="104">
        <v>1</v>
      </c>
      <c r="W292" s="104"/>
      <c r="X292" s="104"/>
      <c r="Y292" s="421"/>
      <c r="Z292" s="422"/>
      <c r="AA292" s="751"/>
    </row>
    <row r="293" spans="1:28" ht="19.95" customHeight="1" x14ac:dyDescent="0.25">
      <c r="A293" s="410" t="s">
        <v>329</v>
      </c>
      <c r="B293" s="411"/>
      <c r="C293" s="412"/>
      <c r="D293" s="101" t="s">
        <v>116</v>
      </c>
      <c r="E293" s="413"/>
      <c r="F293" s="102">
        <v>235</v>
      </c>
      <c r="G293" s="414" t="s">
        <v>61</v>
      </c>
      <c r="H293" s="98">
        <v>240</v>
      </c>
      <c r="I293" s="99">
        <v>2.2999999999999998</v>
      </c>
      <c r="J293" s="415">
        <f t="shared" si="110"/>
        <v>0.12972</v>
      </c>
      <c r="K293" s="416"/>
      <c r="L293" s="103"/>
      <c r="M293" s="417"/>
      <c r="N293" s="418"/>
      <c r="O293" s="419" t="str">
        <f t="shared" ref="O293:O299" si="111">IF(M293="","",PRODUCT(K293,N293,M293,U293:X293)/1000000)</f>
        <v/>
      </c>
      <c r="P293" s="102"/>
      <c r="Q293" s="96"/>
      <c r="R293" s="98"/>
      <c r="S293" s="99"/>
      <c r="T293" s="415" t="str">
        <f t="shared" ref="T293:T299" si="112">IF(R293="","",PRODUCT(P293,S293,R293,U293:X293)/1000000)</f>
        <v/>
      </c>
      <c r="U293" s="420"/>
      <c r="V293" s="104">
        <v>1</v>
      </c>
      <c r="W293" s="104"/>
      <c r="X293" s="104"/>
      <c r="Y293" s="421" t="s">
        <v>454</v>
      </c>
      <c r="Z293" s="422"/>
      <c r="AA293" s="751"/>
    </row>
    <row r="294" spans="1:28" ht="19.95" customHeight="1" x14ac:dyDescent="0.25">
      <c r="A294" s="410" t="s">
        <v>329</v>
      </c>
      <c r="B294" s="411"/>
      <c r="C294" s="412"/>
      <c r="D294" s="101" t="s">
        <v>114</v>
      </c>
      <c r="E294" s="413"/>
      <c r="F294" s="102">
        <v>180</v>
      </c>
      <c r="G294" s="414" t="s">
        <v>61</v>
      </c>
      <c r="H294" s="98">
        <v>180</v>
      </c>
      <c r="I294" s="99">
        <v>3.5</v>
      </c>
      <c r="J294" s="415">
        <f t="shared" si="110"/>
        <v>0.1134</v>
      </c>
      <c r="K294" s="416"/>
      <c r="L294" s="103"/>
      <c r="M294" s="417"/>
      <c r="N294" s="418"/>
      <c r="O294" s="419" t="str">
        <f t="shared" si="111"/>
        <v/>
      </c>
      <c r="P294" s="102"/>
      <c r="Q294" s="96"/>
      <c r="R294" s="98"/>
      <c r="S294" s="99"/>
      <c r="T294" s="415" t="str">
        <f t="shared" si="112"/>
        <v/>
      </c>
      <c r="U294" s="420">
        <v>1</v>
      </c>
      <c r="V294" s="104"/>
      <c r="W294" s="104"/>
      <c r="X294" s="104"/>
      <c r="Y294" s="421" t="s">
        <v>453</v>
      </c>
      <c r="Z294" s="422"/>
      <c r="AA294" s="751"/>
    </row>
    <row r="295" spans="1:28" ht="19.95" customHeight="1" x14ac:dyDescent="0.25">
      <c r="A295" s="410" t="s">
        <v>406</v>
      </c>
      <c r="B295" s="411"/>
      <c r="C295" s="412"/>
      <c r="D295" s="101" t="s">
        <v>139</v>
      </c>
      <c r="E295" s="413"/>
      <c r="F295" s="102">
        <v>320</v>
      </c>
      <c r="G295" s="414" t="s">
        <v>61</v>
      </c>
      <c r="H295" s="98">
        <v>200</v>
      </c>
      <c r="I295" s="99">
        <v>5.5</v>
      </c>
      <c r="J295" s="415">
        <f>IF(H295="","",PRODUCT(F295,I295,H295,U295:X295)/1000000)</f>
        <v>0.35199999999999998</v>
      </c>
      <c r="K295" s="416"/>
      <c r="L295" s="103"/>
      <c r="M295" s="417"/>
      <c r="N295" s="418"/>
      <c r="O295" s="419" t="str">
        <f>IF(M295="","",PRODUCT(K295,N295,M295,U295:X295)/1000000)</f>
        <v/>
      </c>
      <c r="P295" s="102"/>
      <c r="Q295" s="96"/>
      <c r="R295" s="98"/>
      <c r="S295" s="99"/>
      <c r="T295" s="415" t="str">
        <f>IF(R295="","",PRODUCT(P295,S295,R295,U295:X295)/1000000)</f>
        <v/>
      </c>
      <c r="U295" s="420"/>
      <c r="V295" s="104">
        <v>1</v>
      </c>
      <c r="W295" s="104"/>
      <c r="X295" s="104"/>
      <c r="Y295" s="421" t="s">
        <v>456</v>
      </c>
      <c r="Z295" s="422"/>
      <c r="AA295" s="751"/>
    </row>
    <row r="296" spans="1:28" ht="23.25" customHeight="1" x14ac:dyDescent="0.25">
      <c r="A296" s="410" t="s">
        <v>330</v>
      </c>
      <c r="B296" s="411"/>
      <c r="C296" s="412"/>
      <c r="D296" s="101" t="s">
        <v>114</v>
      </c>
      <c r="E296" s="413"/>
      <c r="F296" s="102">
        <v>180</v>
      </c>
      <c r="G296" s="414" t="s">
        <v>61</v>
      </c>
      <c r="H296" s="98">
        <v>180</v>
      </c>
      <c r="I296" s="99">
        <v>5</v>
      </c>
      <c r="J296" s="415">
        <f t="shared" si="110"/>
        <v>0.16200000000000001</v>
      </c>
      <c r="K296" s="416"/>
      <c r="L296" s="103"/>
      <c r="M296" s="417"/>
      <c r="N296" s="418"/>
      <c r="O296" s="419" t="str">
        <f t="shared" si="111"/>
        <v/>
      </c>
      <c r="P296" s="102"/>
      <c r="Q296" s="96"/>
      <c r="R296" s="98"/>
      <c r="S296" s="99"/>
      <c r="T296" s="415" t="str">
        <f t="shared" si="112"/>
        <v/>
      </c>
      <c r="U296" s="420">
        <v>1</v>
      </c>
      <c r="V296" s="104"/>
      <c r="W296" s="104"/>
      <c r="X296" s="104"/>
      <c r="Y296" s="421" t="s">
        <v>453</v>
      </c>
      <c r="Z296" s="422"/>
      <c r="AA296" s="752"/>
    </row>
    <row r="297" spans="1:28" ht="19.95" customHeight="1" x14ac:dyDescent="0.25">
      <c r="A297" s="410" t="s">
        <v>330</v>
      </c>
      <c r="B297" s="411"/>
      <c r="C297" s="412"/>
      <c r="D297" s="101" t="s">
        <v>142</v>
      </c>
      <c r="E297" s="413"/>
      <c r="F297" s="102">
        <v>60</v>
      </c>
      <c r="G297" s="414" t="s">
        <v>61</v>
      </c>
      <c r="H297" s="98">
        <v>280</v>
      </c>
      <c r="I297" s="99">
        <v>1</v>
      </c>
      <c r="J297" s="415">
        <f t="shared" si="110"/>
        <v>1.6799999999999999E-2</v>
      </c>
      <c r="K297" s="416"/>
      <c r="L297" s="103"/>
      <c r="M297" s="417"/>
      <c r="N297" s="418"/>
      <c r="O297" s="419" t="str">
        <f t="shared" si="111"/>
        <v/>
      </c>
      <c r="P297" s="102"/>
      <c r="Q297" s="96"/>
      <c r="R297" s="98"/>
      <c r="S297" s="99"/>
      <c r="T297" s="415" t="str">
        <f t="shared" si="112"/>
        <v/>
      </c>
      <c r="U297" s="420"/>
      <c r="V297" s="104"/>
      <c r="W297" s="104"/>
      <c r="X297" s="104">
        <v>1</v>
      </c>
      <c r="Y297" s="421" t="s">
        <v>455</v>
      </c>
      <c r="Z297" s="422"/>
      <c r="AA297" s="751"/>
    </row>
    <row r="298" spans="1:28" ht="19.95" customHeight="1" x14ac:dyDescent="0.25">
      <c r="A298" s="410" t="s">
        <v>330</v>
      </c>
      <c r="B298" s="411"/>
      <c r="C298" s="412"/>
      <c r="D298" s="101" t="s">
        <v>101</v>
      </c>
      <c r="E298" s="413"/>
      <c r="F298" s="102">
        <v>265</v>
      </c>
      <c r="G298" s="414" t="s">
        <v>61</v>
      </c>
      <c r="H298" s="98">
        <v>310</v>
      </c>
      <c r="I298" s="99">
        <v>4</v>
      </c>
      <c r="J298" s="415">
        <f t="shared" si="110"/>
        <v>0.3286</v>
      </c>
      <c r="K298" s="416"/>
      <c r="L298" s="103"/>
      <c r="M298" s="417"/>
      <c r="N298" s="418"/>
      <c r="O298" s="419" t="str">
        <f t="shared" si="111"/>
        <v/>
      </c>
      <c r="P298" s="102"/>
      <c r="Q298" s="96"/>
      <c r="R298" s="98"/>
      <c r="S298" s="99"/>
      <c r="T298" s="415" t="str">
        <f t="shared" si="112"/>
        <v/>
      </c>
      <c r="U298" s="420">
        <v>1</v>
      </c>
      <c r="V298" s="104"/>
      <c r="W298" s="104"/>
      <c r="X298" s="104"/>
      <c r="Y298" s="421" t="s">
        <v>452</v>
      </c>
      <c r="Z298" s="422"/>
      <c r="AA298" s="751"/>
    </row>
    <row r="299" spans="1:28" ht="19.95" customHeight="1" x14ac:dyDescent="0.25">
      <c r="A299" s="410" t="s">
        <v>331</v>
      </c>
      <c r="B299" s="411"/>
      <c r="C299" s="412"/>
      <c r="D299" s="101" t="s">
        <v>116</v>
      </c>
      <c r="E299" s="413"/>
      <c r="F299" s="102">
        <v>235</v>
      </c>
      <c r="G299" s="414" t="s">
        <v>61</v>
      </c>
      <c r="H299" s="98">
        <v>240</v>
      </c>
      <c r="I299" s="99">
        <v>2.2999999999999998</v>
      </c>
      <c r="J299" s="415">
        <f>IF(H299="","",PRODUCT(F299,I299,H299,U299:X299)/1000000)</f>
        <v>0.12972</v>
      </c>
      <c r="K299" s="416"/>
      <c r="L299" s="103"/>
      <c r="M299" s="417"/>
      <c r="N299" s="418"/>
      <c r="O299" s="419" t="str">
        <f t="shared" si="111"/>
        <v/>
      </c>
      <c r="P299" s="102"/>
      <c r="Q299" s="96"/>
      <c r="R299" s="98"/>
      <c r="S299" s="99"/>
      <c r="T299" s="415" t="str">
        <f t="shared" si="112"/>
        <v/>
      </c>
      <c r="U299" s="420"/>
      <c r="V299" s="104">
        <v>1</v>
      </c>
      <c r="W299" s="104"/>
      <c r="X299" s="104"/>
      <c r="Y299" s="421" t="s">
        <v>454</v>
      </c>
      <c r="Z299" s="422"/>
      <c r="AA299" s="751"/>
    </row>
    <row r="300" spans="1:28" ht="19.95" customHeight="1" x14ac:dyDescent="0.25">
      <c r="A300" s="410" t="s">
        <v>331</v>
      </c>
      <c r="B300" s="411"/>
      <c r="C300" s="412"/>
      <c r="D300" s="101" t="s">
        <v>114</v>
      </c>
      <c r="E300" s="413"/>
      <c r="F300" s="102"/>
      <c r="G300" s="414"/>
      <c r="H300" s="98"/>
      <c r="I300" s="99"/>
      <c r="J300" s="415" t="str">
        <f t="shared" ref="J300:J305" si="113">IF(H300="","",PRODUCT(F300,I300,H300,U300:X300)/1000000)</f>
        <v/>
      </c>
      <c r="K300" s="416">
        <v>180</v>
      </c>
      <c r="L300" s="103" t="s">
        <v>61</v>
      </c>
      <c r="M300" s="417">
        <v>180</v>
      </c>
      <c r="N300" s="418">
        <v>2</v>
      </c>
      <c r="O300" s="419">
        <f t="shared" ref="O300:O305" si="114">IF(M300="","",PRODUCT(K300,N300,M300,U300:X300)/1000000)</f>
        <v>6.4799999999999996E-2</v>
      </c>
      <c r="P300" s="102"/>
      <c r="Q300" s="96"/>
      <c r="R300" s="98"/>
      <c r="S300" s="99"/>
      <c r="T300" s="415" t="str">
        <f t="shared" ref="T300:T305" si="115">IF(R300="","",PRODUCT(P300,S300,R300,U300:X300)/1000000)</f>
        <v/>
      </c>
      <c r="U300" s="420">
        <v>1</v>
      </c>
      <c r="V300" s="104"/>
      <c r="W300" s="104"/>
      <c r="X300" s="104"/>
      <c r="Y300" s="421" t="s">
        <v>453</v>
      </c>
      <c r="Z300" s="422"/>
      <c r="AA300" s="751"/>
    </row>
    <row r="301" spans="1:28" ht="19.95" customHeight="1" x14ac:dyDescent="0.25">
      <c r="A301" s="410" t="s">
        <v>332</v>
      </c>
      <c r="B301" s="411"/>
      <c r="C301" s="412"/>
      <c r="D301" s="101" t="s">
        <v>116</v>
      </c>
      <c r="E301" s="413"/>
      <c r="F301" s="102"/>
      <c r="G301" s="414"/>
      <c r="H301" s="98"/>
      <c r="I301" s="99"/>
      <c r="J301" s="415"/>
      <c r="K301" s="416">
        <v>235</v>
      </c>
      <c r="L301" s="103" t="s">
        <v>61</v>
      </c>
      <c r="M301" s="417">
        <v>240</v>
      </c>
      <c r="N301" s="418">
        <v>2</v>
      </c>
      <c r="O301" s="419">
        <f t="shared" si="114"/>
        <v>0.1128</v>
      </c>
      <c r="P301" s="102"/>
      <c r="Q301" s="96"/>
      <c r="R301" s="98"/>
      <c r="S301" s="99"/>
      <c r="T301" s="415" t="str">
        <f t="shared" si="115"/>
        <v/>
      </c>
      <c r="U301" s="420"/>
      <c r="V301" s="104">
        <v>1</v>
      </c>
      <c r="W301" s="104"/>
      <c r="X301" s="104"/>
      <c r="Y301" s="421" t="s">
        <v>454</v>
      </c>
      <c r="Z301" s="422"/>
      <c r="AA301" s="751"/>
    </row>
    <row r="302" spans="1:28" ht="23.25" customHeight="1" x14ac:dyDescent="0.25">
      <c r="A302" s="410" t="s">
        <v>332</v>
      </c>
      <c r="B302" s="411"/>
      <c r="C302" s="412"/>
      <c r="D302" s="101" t="s">
        <v>114</v>
      </c>
      <c r="E302" s="413"/>
      <c r="F302" s="102"/>
      <c r="G302" s="414"/>
      <c r="H302" s="98"/>
      <c r="I302" s="99"/>
      <c r="J302" s="415" t="str">
        <f t="shared" si="113"/>
        <v/>
      </c>
      <c r="K302" s="416">
        <v>60</v>
      </c>
      <c r="L302" s="103" t="s">
        <v>61</v>
      </c>
      <c r="M302" s="417">
        <v>180</v>
      </c>
      <c r="N302" s="418">
        <v>1</v>
      </c>
      <c r="O302" s="419">
        <f t="shared" si="114"/>
        <v>1.0800000000000001E-2</v>
      </c>
      <c r="P302" s="102"/>
      <c r="Q302" s="96"/>
      <c r="R302" s="98"/>
      <c r="S302" s="99"/>
      <c r="T302" s="415" t="str">
        <f t="shared" si="115"/>
        <v/>
      </c>
      <c r="U302" s="420"/>
      <c r="V302" s="104"/>
      <c r="W302" s="104"/>
      <c r="X302" s="104">
        <v>1</v>
      </c>
      <c r="Y302" s="421" t="s">
        <v>455</v>
      </c>
      <c r="Z302" s="422"/>
      <c r="AA302" s="752"/>
    </row>
    <row r="303" spans="1:28" ht="19.95" customHeight="1" x14ac:dyDescent="0.25">
      <c r="A303" s="410" t="s">
        <v>333</v>
      </c>
      <c r="B303" s="411"/>
      <c r="C303" s="412"/>
      <c r="D303" s="101" t="s">
        <v>116</v>
      </c>
      <c r="E303" s="413"/>
      <c r="F303" s="102">
        <v>235</v>
      </c>
      <c r="G303" s="414" t="s">
        <v>61</v>
      </c>
      <c r="H303" s="98">
        <v>240</v>
      </c>
      <c r="I303" s="99">
        <v>2.2999999999999998</v>
      </c>
      <c r="J303" s="415">
        <f t="shared" si="113"/>
        <v>0.12972</v>
      </c>
      <c r="K303" s="416"/>
      <c r="L303" s="103"/>
      <c r="M303" s="417"/>
      <c r="N303" s="418"/>
      <c r="O303" s="419" t="str">
        <f t="shared" si="114"/>
        <v/>
      </c>
      <c r="P303" s="102"/>
      <c r="Q303" s="96"/>
      <c r="R303" s="98"/>
      <c r="S303" s="99"/>
      <c r="T303" s="415" t="str">
        <f t="shared" si="115"/>
        <v/>
      </c>
      <c r="U303" s="420"/>
      <c r="V303" s="104">
        <v>1</v>
      </c>
      <c r="W303" s="104"/>
      <c r="X303" s="104"/>
      <c r="Y303" s="421" t="s">
        <v>454</v>
      </c>
      <c r="Z303" s="422"/>
      <c r="AA303" s="751"/>
    </row>
    <row r="304" spans="1:28" ht="19.95" customHeight="1" x14ac:dyDescent="0.25">
      <c r="A304" s="410" t="s">
        <v>333</v>
      </c>
      <c r="B304" s="411"/>
      <c r="C304" s="412"/>
      <c r="D304" s="101" t="s">
        <v>114</v>
      </c>
      <c r="E304" s="413"/>
      <c r="F304" s="102">
        <v>185</v>
      </c>
      <c r="G304" s="414" t="s">
        <v>61</v>
      </c>
      <c r="H304" s="98">
        <v>190</v>
      </c>
      <c r="I304" s="99">
        <v>6</v>
      </c>
      <c r="J304" s="415">
        <f t="shared" si="113"/>
        <v>0.2109</v>
      </c>
      <c r="K304" s="416"/>
      <c r="L304" s="103"/>
      <c r="M304" s="417"/>
      <c r="N304" s="418"/>
      <c r="O304" s="419" t="str">
        <f t="shared" si="114"/>
        <v/>
      </c>
      <c r="P304" s="102"/>
      <c r="Q304" s="96"/>
      <c r="R304" s="98"/>
      <c r="S304" s="99"/>
      <c r="T304" s="415" t="str">
        <f t="shared" si="115"/>
        <v/>
      </c>
      <c r="U304" s="420">
        <v>1</v>
      </c>
      <c r="V304" s="104"/>
      <c r="W304" s="104"/>
      <c r="X304" s="104"/>
      <c r="Y304" s="421" t="s">
        <v>453</v>
      </c>
      <c r="Z304" s="422"/>
      <c r="AA304" s="751"/>
      <c r="AB304" s="1"/>
    </row>
    <row r="305" spans="1:37" ht="19.95" customHeight="1" x14ac:dyDescent="0.25">
      <c r="A305" s="410" t="s">
        <v>334</v>
      </c>
      <c r="B305" s="411"/>
      <c r="C305" s="412"/>
      <c r="D305" s="101" t="s">
        <v>144</v>
      </c>
      <c r="E305" s="413"/>
      <c r="F305" s="102">
        <v>160</v>
      </c>
      <c r="G305" s="414" t="s">
        <v>61</v>
      </c>
      <c r="H305" s="98">
        <v>160</v>
      </c>
      <c r="I305" s="99">
        <v>2.5</v>
      </c>
      <c r="J305" s="415">
        <f t="shared" si="113"/>
        <v>6.4000000000000001E-2</v>
      </c>
      <c r="K305" s="416"/>
      <c r="L305" s="103"/>
      <c r="M305" s="417"/>
      <c r="N305" s="418"/>
      <c r="O305" s="419" t="str">
        <f t="shared" si="114"/>
        <v/>
      </c>
      <c r="P305" s="102"/>
      <c r="Q305" s="96"/>
      <c r="R305" s="98"/>
      <c r="S305" s="99"/>
      <c r="T305" s="415" t="str">
        <f t="shared" si="115"/>
        <v/>
      </c>
      <c r="U305" s="420">
        <v>1</v>
      </c>
      <c r="V305" s="104"/>
      <c r="W305" s="104"/>
      <c r="X305" s="104"/>
      <c r="Y305" s="421"/>
      <c r="Z305" s="422"/>
      <c r="AA305" s="751" t="s">
        <v>641</v>
      </c>
      <c r="AB305" s="1"/>
    </row>
    <row r="306" spans="1:37" ht="19.95" customHeight="1" x14ac:dyDescent="0.25">
      <c r="A306" s="410" t="s">
        <v>334</v>
      </c>
      <c r="B306" s="411"/>
      <c r="C306" s="412"/>
      <c r="D306" s="101" t="s">
        <v>135</v>
      </c>
      <c r="E306" s="413"/>
      <c r="F306" s="102"/>
      <c r="G306" s="414"/>
      <c r="H306" s="98"/>
      <c r="I306" s="99"/>
      <c r="J306" s="415" t="str">
        <f t="shared" si="69"/>
        <v/>
      </c>
      <c r="K306" s="416"/>
      <c r="L306" s="103"/>
      <c r="M306" s="417"/>
      <c r="N306" s="418"/>
      <c r="O306" s="419" t="str">
        <f t="shared" si="82"/>
        <v/>
      </c>
      <c r="P306" s="102">
        <v>185</v>
      </c>
      <c r="Q306" s="96" t="s">
        <v>61</v>
      </c>
      <c r="R306" s="98">
        <v>185</v>
      </c>
      <c r="S306" s="99">
        <v>1.5</v>
      </c>
      <c r="T306" s="415">
        <f t="shared" si="40"/>
        <v>5.1337500000000001E-2</v>
      </c>
      <c r="U306" s="420"/>
      <c r="V306" s="104"/>
      <c r="W306" s="104">
        <v>1</v>
      </c>
      <c r="X306" s="104"/>
      <c r="Y306" s="421"/>
      <c r="Z306" s="422"/>
      <c r="AA306" s="751"/>
      <c r="AB306" s="1"/>
    </row>
    <row r="307" spans="1:37" ht="19.2" customHeight="1" x14ac:dyDescent="0.25">
      <c r="A307" s="410" t="s">
        <v>335</v>
      </c>
      <c r="B307" s="411"/>
      <c r="C307" s="412"/>
      <c r="D307" s="101" t="s">
        <v>414</v>
      </c>
      <c r="E307" s="413"/>
      <c r="F307" s="102">
        <v>180</v>
      </c>
      <c r="G307" s="414" t="s">
        <v>61</v>
      </c>
      <c r="H307" s="98">
        <v>190</v>
      </c>
      <c r="I307" s="99">
        <v>1</v>
      </c>
      <c r="J307" s="415"/>
      <c r="K307" s="416"/>
      <c r="L307" s="103"/>
      <c r="M307" s="417"/>
      <c r="N307" s="418"/>
      <c r="O307" s="419" t="str">
        <f t="shared" si="82"/>
        <v/>
      </c>
      <c r="P307" s="102"/>
      <c r="Q307" s="96"/>
      <c r="R307" s="98"/>
      <c r="S307" s="99"/>
      <c r="T307" s="415" t="str">
        <f t="shared" si="40"/>
        <v/>
      </c>
      <c r="U307" s="420"/>
      <c r="V307" s="104"/>
      <c r="W307" s="104"/>
      <c r="X307" s="104"/>
      <c r="Y307" s="421"/>
      <c r="Z307" s="422"/>
      <c r="AA307" s="457" t="s">
        <v>102</v>
      </c>
      <c r="AB307" s="1"/>
    </row>
    <row r="308" spans="1:37" ht="23.25" customHeight="1" x14ac:dyDescent="0.25">
      <c r="A308" s="410" t="s">
        <v>335</v>
      </c>
      <c r="B308" s="411"/>
      <c r="C308" s="412"/>
      <c r="D308" s="101" t="s">
        <v>142</v>
      </c>
      <c r="E308" s="413"/>
      <c r="F308" s="102">
        <v>185</v>
      </c>
      <c r="G308" s="414" t="s">
        <v>61</v>
      </c>
      <c r="H308" s="98">
        <v>320</v>
      </c>
      <c r="I308" s="99">
        <v>2.5</v>
      </c>
      <c r="J308" s="415">
        <f t="shared" ref="J308" si="116">IF(H308="","",PRODUCT(F308,I308,H308,U308:X308)/1000000)</f>
        <v>0.14799999999999999</v>
      </c>
      <c r="K308" s="416"/>
      <c r="L308" s="103"/>
      <c r="M308" s="417"/>
      <c r="N308" s="418"/>
      <c r="O308" s="419" t="str">
        <f t="shared" ref="O308" si="117">IF(M308="","",PRODUCT(K308,N308,M308,U308:X308)/1000000)</f>
        <v/>
      </c>
      <c r="P308" s="102"/>
      <c r="Q308" s="96"/>
      <c r="R308" s="98"/>
      <c r="S308" s="99"/>
      <c r="T308" s="415" t="str">
        <f t="shared" ref="T308" si="118">IF(R308="","",PRODUCT(P308,S308,R308,U308:X308)/1000000)</f>
        <v/>
      </c>
      <c r="U308" s="420">
        <v>1</v>
      </c>
      <c r="V308" s="104"/>
      <c r="W308" s="104"/>
      <c r="X308" s="104"/>
      <c r="Y308" s="421" t="s">
        <v>458</v>
      </c>
      <c r="Z308" s="422"/>
      <c r="AA308" s="752"/>
      <c r="AB308" s="3"/>
    </row>
    <row r="309" spans="1:37" ht="23.25" customHeight="1" x14ac:dyDescent="0.25">
      <c r="A309" s="410" t="s">
        <v>335</v>
      </c>
      <c r="B309" s="411"/>
      <c r="C309" s="412"/>
      <c r="D309" s="101" t="s">
        <v>101</v>
      </c>
      <c r="E309" s="413"/>
      <c r="F309" s="102">
        <v>260</v>
      </c>
      <c r="G309" s="414" t="s">
        <v>61</v>
      </c>
      <c r="H309" s="98">
        <v>300</v>
      </c>
      <c r="I309" s="99">
        <v>5.5</v>
      </c>
      <c r="J309" s="415">
        <f t="shared" si="69"/>
        <v>0.42899999999999999</v>
      </c>
      <c r="K309" s="416"/>
      <c r="L309" s="103"/>
      <c r="M309" s="417"/>
      <c r="N309" s="418"/>
      <c r="O309" s="419" t="str">
        <f t="shared" si="82"/>
        <v/>
      </c>
      <c r="P309" s="102"/>
      <c r="Q309" s="96"/>
      <c r="R309" s="98"/>
      <c r="S309" s="99"/>
      <c r="T309" s="415" t="str">
        <f t="shared" si="40"/>
        <v/>
      </c>
      <c r="U309" s="420">
        <v>1</v>
      </c>
      <c r="V309" s="104"/>
      <c r="W309" s="104"/>
      <c r="X309" s="104"/>
      <c r="Y309" s="421" t="s">
        <v>452</v>
      </c>
      <c r="Z309" s="422"/>
      <c r="AA309" s="752"/>
      <c r="AB309" s="3"/>
    </row>
    <row r="310" spans="1:37" ht="19.95" customHeight="1" x14ac:dyDescent="0.25">
      <c r="A310" s="410" t="s">
        <v>335</v>
      </c>
      <c r="B310" s="411"/>
      <c r="C310" s="412"/>
      <c r="D310" s="101" t="s">
        <v>114</v>
      </c>
      <c r="E310" s="413"/>
      <c r="F310" s="102">
        <v>190</v>
      </c>
      <c r="G310" s="414" t="s">
        <v>61</v>
      </c>
      <c r="H310" s="98">
        <v>190</v>
      </c>
      <c r="I310" s="99">
        <v>9</v>
      </c>
      <c r="J310" s="415">
        <f t="shared" si="69"/>
        <v>0.32490000000000002</v>
      </c>
      <c r="K310" s="416"/>
      <c r="L310" s="103"/>
      <c r="M310" s="417"/>
      <c r="N310" s="418"/>
      <c r="O310" s="419" t="str">
        <f t="shared" si="82"/>
        <v/>
      </c>
      <c r="P310" s="102"/>
      <c r="Q310" s="96"/>
      <c r="R310" s="98"/>
      <c r="S310" s="99"/>
      <c r="T310" s="415" t="str">
        <f t="shared" si="40"/>
        <v/>
      </c>
      <c r="U310" s="420"/>
      <c r="V310" s="104">
        <v>1</v>
      </c>
      <c r="W310" s="104"/>
      <c r="X310" s="104"/>
      <c r="Y310" s="421"/>
      <c r="Z310" s="422"/>
      <c r="AA310" s="751"/>
      <c r="AB310" s="1"/>
    </row>
    <row r="311" spans="1:37" ht="19.95" customHeight="1" x14ac:dyDescent="0.25">
      <c r="A311" s="410" t="s">
        <v>336</v>
      </c>
      <c r="B311" s="411"/>
      <c r="C311" s="412"/>
      <c r="D311" s="101" t="s">
        <v>139</v>
      </c>
      <c r="E311" s="413"/>
      <c r="F311" s="102">
        <v>320</v>
      </c>
      <c r="G311" s="414" t="s">
        <v>61</v>
      </c>
      <c r="H311" s="98">
        <v>200</v>
      </c>
      <c r="I311" s="99">
        <v>5.3</v>
      </c>
      <c r="J311" s="415">
        <f>IF(H311="","",PRODUCT(F311,I311,H311,U311:X311)/1000000)</f>
        <v>0.3392</v>
      </c>
      <c r="K311" s="416"/>
      <c r="L311" s="103"/>
      <c r="M311" s="417"/>
      <c r="N311" s="418"/>
      <c r="O311" s="419" t="str">
        <f>IF(M311="","",PRODUCT(K311,N311,M311,U311:X311)/1000000)</f>
        <v/>
      </c>
      <c r="P311" s="102"/>
      <c r="Q311" s="96"/>
      <c r="R311" s="98"/>
      <c r="S311" s="99"/>
      <c r="T311" s="415" t="str">
        <f>IF(R311="","",PRODUCT(P311,S311,R311,U311:X311)/1000000)</f>
        <v/>
      </c>
      <c r="U311" s="420"/>
      <c r="V311" s="104">
        <v>1</v>
      </c>
      <c r="W311" s="104"/>
      <c r="X311" s="104"/>
      <c r="Y311" s="421"/>
      <c r="Z311" s="422"/>
      <c r="AA311" s="751"/>
    </row>
    <row r="312" spans="1:37" ht="19.95" customHeight="1" x14ac:dyDescent="0.25">
      <c r="A312" s="410" t="s">
        <v>336</v>
      </c>
      <c r="B312" s="411"/>
      <c r="C312" s="412"/>
      <c r="D312" s="101" t="s">
        <v>146</v>
      </c>
      <c r="E312" s="413"/>
      <c r="F312" s="102">
        <v>180</v>
      </c>
      <c r="G312" s="414" t="s">
        <v>61</v>
      </c>
      <c r="H312" s="98">
        <v>190</v>
      </c>
      <c r="I312" s="99">
        <v>4.8</v>
      </c>
      <c r="J312" s="415">
        <f t="shared" ref="J312" si="119">IF(H312="","",PRODUCT(F312,I312,H312,U312:X312)/1000000)</f>
        <v>0.16416</v>
      </c>
      <c r="K312" s="416"/>
      <c r="L312" s="103"/>
      <c r="M312" s="417"/>
      <c r="N312" s="418"/>
      <c r="O312" s="419" t="str">
        <f t="shared" ref="O312" si="120">IF(M312="","",PRODUCT(K312,N312,M312,U312:X312)/1000000)</f>
        <v/>
      </c>
      <c r="P312" s="102"/>
      <c r="Q312" s="96"/>
      <c r="R312" s="98"/>
      <c r="S312" s="99"/>
      <c r="T312" s="415" t="str">
        <f t="shared" ref="T312" si="121">IF(R312="","",PRODUCT(P312,S312,R312,U312:X312)/1000000)</f>
        <v/>
      </c>
      <c r="U312" s="420"/>
      <c r="V312" s="104">
        <v>1</v>
      </c>
      <c r="W312" s="104"/>
      <c r="X312" s="104"/>
      <c r="Y312" s="421"/>
      <c r="Z312" s="422"/>
      <c r="AA312" s="751"/>
      <c r="AB312" s="1"/>
    </row>
    <row r="313" spans="1:37" ht="19.95" customHeight="1" x14ac:dyDescent="0.25">
      <c r="A313" s="410" t="s">
        <v>401</v>
      </c>
      <c r="B313" s="411"/>
      <c r="C313" s="412"/>
      <c r="D313" s="101" t="s">
        <v>144</v>
      </c>
      <c r="E313" s="413"/>
      <c r="F313" s="102">
        <v>160</v>
      </c>
      <c r="G313" s="98" t="s">
        <v>61</v>
      </c>
      <c r="H313" s="464">
        <v>160</v>
      </c>
      <c r="I313" s="99">
        <v>2.5</v>
      </c>
      <c r="J313" s="415">
        <f t="shared" si="69"/>
        <v>6.4000000000000001E-2</v>
      </c>
      <c r="K313" s="416"/>
      <c r="L313" s="103"/>
      <c r="M313" s="417"/>
      <c r="N313" s="418"/>
      <c r="O313" s="419" t="str">
        <f t="shared" si="82"/>
        <v/>
      </c>
      <c r="P313" s="102"/>
      <c r="Q313" s="96"/>
      <c r="R313" s="98"/>
      <c r="S313" s="99"/>
      <c r="T313" s="415" t="str">
        <f t="shared" ref="T313:T331" si="122">IF(R313="","",PRODUCT(P313,S313,R313,U313:X313)/1000000)</f>
        <v/>
      </c>
      <c r="U313" s="420"/>
      <c r="V313" s="104">
        <v>1</v>
      </c>
      <c r="W313" s="104"/>
      <c r="X313" s="104"/>
      <c r="Y313" s="421"/>
      <c r="Z313" s="422"/>
      <c r="AA313" s="751" t="s">
        <v>437</v>
      </c>
      <c r="AB313" s="1"/>
      <c r="AC313"/>
      <c r="AD313"/>
      <c r="AE313"/>
      <c r="AF313"/>
      <c r="AG313"/>
      <c r="AH313"/>
      <c r="AI313"/>
      <c r="AJ313"/>
      <c r="AK313"/>
    </row>
    <row r="314" spans="1:37" ht="19.95" customHeight="1" x14ac:dyDescent="0.25">
      <c r="A314" s="410" t="s">
        <v>347</v>
      </c>
      <c r="B314" s="411"/>
      <c r="C314" s="412"/>
      <c r="D314" s="101" t="s">
        <v>114</v>
      </c>
      <c r="E314" s="413"/>
      <c r="F314" s="102"/>
      <c r="G314" s="414"/>
      <c r="H314" s="98"/>
      <c r="I314" s="99"/>
      <c r="J314" s="415"/>
      <c r="K314" s="416"/>
      <c r="L314" s="103"/>
      <c r="M314" s="417"/>
      <c r="N314" s="418"/>
      <c r="O314" s="419" t="str">
        <f t="shared" ref="O314:O326" si="123">IF(M314="","",PRODUCT(K314,N314,M314,U314:X314)/1000000)</f>
        <v/>
      </c>
      <c r="P314" s="102">
        <v>190</v>
      </c>
      <c r="Q314" s="96" t="s">
        <v>61</v>
      </c>
      <c r="R314" s="98">
        <v>190</v>
      </c>
      <c r="S314" s="99">
        <v>5.5</v>
      </c>
      <c r="T314" s="415">
        <f t="shared" ref="T314:T326" si="124">IF(R314="","",PRODUCT(P314,S314,R314,U314:X314)/1000000)</f>
        <v>0.39710000000000001</v>
      </c>
      <c r="U314" s="420"/>
      <c r="V314" s="104"/>
      <c r="W314" s="104">
        <v>2</v>
      </c>
      <c r="X314" s="104"/>
      <c r="Y314" s="421"/>
      <c r="Z314" s="422"/>
      <c r="AA314" s="751"/>
      <c r="AB314" s="1"/>
    </row>
    <row r="315" spans="1:37" ht="19.95" customHeight="1" x14ac:dyDescent="0.25">
      <c r="A315" s="410" t="s">
        <v>336</v>
      </c>
      <c r="B315" s="411"/>
      <c r="C315" s="412"/>
      <c r="D315" s="101" t="s">
        <v>146</v>
      </c>
      <c r="E315" s="413"/>
      <c r="F315" s="102">
        <v>180</v>
      </c>
      <c r="G315" s="414" t="s">
        <v>61</v>
      </c>
      <c r="H315" s="98">
        <v>190</v>
      </c>
      <c r="I315" s="99">
        <v>4.8</v>
      </c>
      <c r="J315" s="415">
        <f t="shared" ref="J315:J326" si="125">IF(H315="","",PRODUCT(F315,I315,H315,U315:X315)/1000000)</f>
        <v>0.16416</v>
      </c>
      <c r="K315" s="416"/>
      <c r="L315" s="103"/>
      <c r="M315" s="417"/>
      <c r="N315" s="418"/>
      <c r="O315" s="419" t="str">
        <f t="shared" si="123"/>
        <v/>
      </c>
      <c r="P315" s="102"/>
      <c r="Q315" s="96"/>
      <c r="R315" s="98"/>
      <c r="S315" s="99"/>
      <c r="T315" s="415" t="str">
        <f t="shared" si="124"/>
        <v/>
      </c>
      <c r="U315" s="420"/>
      <c r="V315" s="104">
        <v>1</v>
      </c>
      <c r="W315" s="104"/>
      <c r="X315" s="104"/>
      <c r="Y315" s="421"/>
      <c r="Z315" s="422"/>
      <c r="AA315" s="751"/>
      <c r="AB315" s="1"/>
    </row>
    <row r="316" spans="1:37" ht="19.95" customHeight="1" x14ac:dyDescent="0.25">
      <c r="A316" s="410" t="s">
        <v>337</v>
      </c>
      <c r="B316" s="411"/>
      <c r="C316" s="412"/>
      <c r="D316" s="101" t="s">
        <v>116</v>
      </c>
      <c r="E316" s="413"/>
      <c r="F316" s="102">
        <v>235</v>
      </c>
      <c r="G316" s="414" t="s">
        <v>61</v>
      </c>
      <c r="H316" s="98">
        <v>240</v>
      </c>
      <c r="I316" s="99">
        <v>2.2999999999999998</v>
      </c>
      <c r="J316" s="415">
        <f t="shared" si="125"/>
        <v>0.12972</v>
      </c>
      <c r="K316" s="416"/>
      <c r="L316" s="103"/>
      <c r="M316" s="417"/>
      <c r="N316" s="418"/>
      <c r="O316" s="419" t="str">
        <f t="shared" si="123"/>
        <v/>
      </c>
      <c r="P316" s="102"/>
      <c r="Q316" s="96"/>
      <c r="R316" s="98"/>
      <c r="S316" s="99"/>
      <c r="T316" s="415" t="str">
        <f t="shared" si="124"/>
        <v/>
      </c>
      <c r="U316" s="420"/>
      <c r="V316" s="104"/>
      <c r="W316" s="104">
        <v>1</v>
      </c>
      <c r="X316" s="104"/>
      <c r="Y316" s="421" t="s">
        <v>454</v>
      </c>
      <c r="Z316" s="422"/>
      <c r="AA316" s="751"/>
      <c r="AB316" s="1"/>
    </row>
    <row r="317" spans="1:37" ht="19.95" customHeight="1" x14ac:dyDescent="0.25">
      <c r="A317" s="410" t="s">
        <v>337</v>
      </c>
      <c r="B317" s="411"/>
      <c r="C317" s="412"/>
      <c r="D317" s="101" t="s">
        <v>114</v>
      </c>
      <c r="E317" s="413"/>
      <c r="F317" s="102">
        <v>180</v>
      </c>
      <c r="G317" s="414" t="s">
        <v>61</v>
      </c>
      <c r="H317" s="98">
        <v>190</v>
      </c>
      <c r="I317" s="99">
        <v>6.5</v>
      </c>
      <c r="J317" s="415">
        <f t="shared" si="125"/>
        <v>0.2223</v>
      </c>
      <c r="K317" s="416"/>
      <c r="L317" s="103"/>
      <c r="M317" s="417"/>
      <c r="N317" s="418"/>
      <c r="O317" s="419" t="str">
        <f t="shared" si="123"/>
        <v/>
      </c>
      <c r="P317" s="102"/>
      <c r="Q317" s="96"/>
      <c r="R317" s="98"/>
      <c r="S317" s="99"/>
      <c r="T317" s="415" t="str">
        <f t="shared" si="124"/>
        <v/>
      </c>
      <c r="U317" s="420"/>
      <c r="V317" s="104">
        <v>1</v>
      </c>
      <c r="W317" s="104"/>
      <c r="X317" s="104"/>
      <c r="Y317" s="421"/>
      <c r="Z317" s="422"/>
      <c r="AA317" s="751"/>
      <c r="AB317" s="1"/>
    </row>
    <row r="318" spans="1:37" ht="19.95" customHeight="1" x14ac:dyDescent="0.25">
      <c r="A318" s="410" t="s">
        <v>338</v>
      </c>
      <c r="B318" s="411"/>
      <c r="C318" s="412"/>
      <c r="D318" s="101" t="s">
        <v>116</v>
      </c>
      <c r="E318" s="413"/>
      <c r="F318" s="102"/>
      <c r="G318" s="414"/>
      <c r="H318" s="98"/>
      <c r="I318" s="99"/>
      <c r="J318" s="415" t="str">
        <f t="shared" si="125"/>
        <v/>
      </c>
      <c r="K318" s="416">
        <v>235</v>
      </c>
      <c r="L318" s="103" t="s">
        <v>61</v>
      </c>
      <c r="M318" s="417">
        <v>240</v>
      </c>
      <c r="N318" s="418">
        <v>2.2999999999999998</v>
      </c>
      <c r="O318" s="419">
        <f t="shared" si="123"/>
        <v>0.12972</v>
      </c>
      <c r="P318" s="102"/>
      <c r="Q318" s="96"/>
      <c r="R318" s="98"/>
      <c r="S318" s="99"/>
      <c r="T318" s="415" t="str">
        <f t="shared" si="124"/>
        <v/>
      </c>
      <c r="U318" s="420"/>
      <c r="V318" s="104">
        <v>1</v>
      </c>
      <c r="W318" s="104"/>
      <c r="X318" s="104"/>
      <c r="Y318" s="421" t="s">
        <v>454</v>
      </c>
      <c r="Z318" s="422"/>
      <c r="AA318" s="751"/>
      <c r="AB318" s="1"/>
    </row>
    <row r="319" spans="1:37" ht="19.95" customHeight="1" x14ac:dyDescent="0.25">
      <c r="A319" s="410" t="s">
        <v>338</v>
      </c>
      <c r="B319" s="411"/>
      <c r="C319" s="412"/>
      <c r="D319" s="101" t="s">
        <v>114</v>
      </c>
      <c r="E319" s="413"/>
      <c r="F319" s="102"/>
      <c r="G319" s="414"/>
      <c r="H319" s="98"/>
      <c r="I319" s="99"/>
      <c r="J319" s="415" t="str">
        <f t="shared" si="125"/>
        <v/>
      </c>
      <c r="K319" s="416">
        <v>175</v>
      </c>
      <c r="L319" s="103" t="s">
        <v>61</v>
      </c>
      <c r="M319" s="417">
        <v>170</v>
      </c>
      <c r="N319" s="418">
        <v>2</v>
      </c>
      <c r="O319" s="419">
        <f t="shared" si="123"/>
        <v>5.9499999999999997E-2</v>
      </c>
      <c r="P319" s="102"/>
      <c r="Q319" s="96"/>
      <c r="R319" s="98"/>
      <c r="S319" s="99"/>
      <c r="T319" s="415" t="str">
        <f t="shared" si="124"/>
        <v/>
      </c>
      <c r="U319" s="420">
        <v>1</v>
      </c>
      <c r="V319" s="104"/>
      <c r="W319" s="104"/>
      <c r="X319" s="104"/>
      <c r="Y319" s="421" t="s">
        <v>453</v>
      </c>
      <c r="Z319" s="422"/>
      <c r="AA319" s="751"/>
      <c r="AB319" s="1"/>
    </row>
    <row r="320" spans="1:37" ht="19.95" customHeight="1" x14ac:dyDescent="0.25">
      <c r="A320" s="410" t="s">
        <v>339</v>
      </c>
      <c r="B320" s="411"/>
      <c r="C320" s="412"/>
      <c r="D320" s="101" t="s">
        <v>101</v>
      </c>
      <c r="E320" s="413"/>
      <c r="F320" s="102">
        <v>280</v>
      </c>
      <c r="G320" s="414" t="s">
        <v>61</v>
      </c>
      <c r="H320" s="98">
        <v>315</v>
      </c>
      <c r="I320" s="99">
        <v>4</v>
      </c>
      <c r="J320" s="415">
        <f t="shared" si="125"/>
        <v>0.3528</v>
      </c>
      <c r="K320" s="416"/>
      <c r="L320" s="103"/>
      <c r="M320" s="417"/>
      <c r="N320" s="418"/>
      <c r="O320" s="419" t="str">
        <f t="shared" si="123"/>
        <v/>
      </c>
      <c r="P320" s="102"/>
      <c r="Q320" s="96"/>
      <c r="R320" s="98"/>
      <c r="S320" s="99"/>
      <c r="T320" s="415" t="str">
        <f t="shared" si="124"/>
        <v/>
      </c>
      <c r="U320" s="420">
        <v>1</v>
      </c>
      <c r="V320" s="104"/>
      <c r="W320" s="104"/>
      <c r="X320" s="104"/>
      <c r="Y320" s="421" t="s">
        <v>452</v>
      </c>
      <c r="Z320" s="422"/>
      <c r="AA320" s="751"/>
      <c r="AB320" s="1"/>
    </row>
    <row r="321" spans="1:27" ht="19.95" customHeight="1" x14ac:dyDescent="0.25">
      <c r="A321" s="410" t="s">
        <v>339</v>
      </c>
      <c r="B321" s="411"/>
      <c r="C321" s="412"/>
      <c r="D321" s="101" t="s">
        <v>114</v>
      </c>
      <c r="E321" s="413"/>
      <c r="F321" s="102"/>
      <c r="G321" s="414"/>
      <c r="H321" s="98"/>
      <c r="I321" s="99"/>
      <c r="J321" s="415" t="str">
        <f t="shared" si="125"/>
        <v/>
      </c>
      <c r="K321" s="416">
        <v>180</v>
      </c>
      <c r="L321" s="103" t="s">
        <v>61</v>
      </c>
      <c r="M321" s="417">
        <v>180</v>
      </c>
      <c r="N321" s="418">
        <v>4</v>
      </c>
      <c r="O321" s="419">
        <f t="shared" si="123"/>
        <v>0.12959999999999999</v>
      </c>
      <c r="P321" s="102"/>
      <c r="Q321" s="96"/>
      <c r="R321" s="98"/>
      <c r="S321" s="99"/>
      <c r="T321" s="415" t="str">
        <f t="shared" si="124"/>
        <v/>
      </c>
      <c r="U321" s="420">
        <v>1</v>
      </c>
      <c r="V321" s="104"/>
      <c r="W321" s="104"/>
      <c r="X321" s="104"/>
      <c r="Y321" s="421" t="s">
        <v>453</v>
      </c>
      <c r="Z321" s="422"/>
      <c r="AA321" s="751"/>
    </row>
    <row r="322" spans="1:27" ht="19.95" customHeight="1" x14ac:dyDescent="0.25">
      <c r="A322" s="410" t="s">
        <v>339</v>
      </c>
      <c r="B322" s="411"/>
      <c r="C322" s="412"/>
      <c r="D322" s="101" t="s">
        <v>142</v>
      </c>
      <c r="E322" s="413"/>
      <c r="F322" s="102"/>
      <c r="G322" s="414"/>
      <c r="H322" s="98"/>
      <c r="I322" s="99"/>
      <c r="J322" s="415" t="str">
        <f t="shared" si="125"/>
        <v/>
      </c>
      <c r="K322" s="416">
        <v>60</v>
      </c>
      <c r="L322" s="103" t="s">
        <v>61</v>
      </c>
      <c r="M322" s="417">
        <v>280</v>
      </c>
      <c r="N322" s="418">
        <v>1</v>
      </c>
      <c r="O322" s="419">
        <f t="shared" si="123"/>
        <v>1.6799999999999999E-2</v>
      </c>
      <c r="P322" s="102"/>
      <c r="Q322" s="96"/>
      <c r="R322" s="98"/>
      <c r="S322" s="99"/>
      <c r="T322" s="415" t="str">
        <f t="shared" si="124"/>
        <v/>
      </c>
      <c r="U322" s="420"/>
      <c r="V322" s="104"/>
      <c r="W322" s="104"/>
      <c r="X322" s="104">
        <v>1</v>
      </c>
      <c r="Y322" s="421" t="s">
        <v>455</v>
      </c>
      <c r="Z322" s="422"/>
      <c r="AA322" s="751"/>
    </row>
    <row r="323" spans="1:27" ht="19.95" customHeight="1" x14ac:dyDescent="0.25">
      <c r="A323" s="410" t="s">
        <v>340</v>
      </c>
      <c r="B323" s="411"/>
      <c r="C323" s="412"/>
      <c r="D323" s="101" t="s">
        <v>116</v>
      </c>
      <c r="E323" s="413"/>
      <c r="F323" s="102">
        <v>235</v>
      </c>
      <c r="G323" s="414" t="s">
        <v>61</v>
      </c>
      <c r="H323" s="98">
        <v>240</v>
      </c>
      <c r="I323" s="99">
        <v>2.2999999999999998</v>
      </c>
      <c r="J323" s="415">
        <f t="shared" si="125"/>
        <v>0.12972</v>
      </c>
      <c r="K323" s="416"/>
      <c r="L323" s="103"/>
      <c r="M323" s="417"/>
      <c r="N323" s="418"/>
      <c r="O323" s="419" t="str">
        <f t="shared" si="123"/>
        <v/>
      </c>
      <c r="P323" s="102"/>
      <c r="Q323" s="96"/>
      <c r="R323" s="98"/>
      <c r="S323" s="99"/>
      <c r="T323" s="415" t="str">
        <f t="shared" si="124"/>
        <v/>
      </c>
      <c r="U323" s="420"/>
      <c r="V323" s="104">
        <v>1</v>
      </c>
      <c r="W323" s="104"/>
      <c r="X323" s="104"/>
      <c r="Y323" s="421" t="s">
        <v>454</v>
      </c>
      <c r="Z323" s="422"/>
      <c r="AA323" s="751"/>
    </row>
    <row r="324" spans="1:27" ht="19.95" customHeight="1" x14ac:dyDescent="0.25">
      <c r="A324" s="410" t="s">
        <v>340</v>
      </c>
      <c r="B324" s="411"/>
      <c r="C324" s="412"/>
      <c r="D324" s="101" t="s">
        <v>114</v>
      </c>
      <c r="E324" s="413"/>
      <c r="F324" s="102">
        <v>60</v>
      </c>
      <c r="G324" s="414" t="s">
        <v>61</v>
      </c>
      <c r="H324" s="98">
        <v>180</v>
      </c>
      <c r="I324" s="99">
        <v>1</v>
      </c>
      <c r="J324" s="415">
        <f t="shared" si="125"/>
        <v>1.0800000000000001E-2</v>
      </c>
      <c r="K324" s="416"/>
      <c r="L324" s="103"/>
      <c r="M324" s="417"/>
      <c r="N324" s="418"/>
      <c r="O324" s="419" t="str">
        <f t="shared" si="123"/>
        <v/>
      </c>
      <c r="P324" s="102"/>
      <c r="Q324" s="96"/>
      <c r="R324" s="98"/>
      <c r="S324" s="99"/>
      <c r="T324" s="415" t="str">
        <f t="shared" si="124"/>
        <v/>
      </c>
      <c r="U324" s="420"/>
      <c r="V324" s="104"/>
      <c r="W324" s="104"/>
      <c r="X324" s="104">
        <v>1</v>
      </c>
      <c r="Y324" s="421" t="s">
        <v>455</v>
      </c>
      <c r="Z324" s="422"/>
      <c r="AA324" s="751"/>
    </row>
    <row r="325" spans="1:27" ht="19.95" customHeight="1" x14ac:dyDescent="0.25">
      <c r="A325" s="410" t="s">
        <v>341</v>
      </c>
      <c r="B325" s="411"/>
      <c r="C325" s="412"/>
      <c r="D325" s="101" t="s">
        <v>116</v>
      </c>
      <c r="E325" s="413"/>
      <c r="F325" s="102">
        <v>235</v>
      </c>
      <c r="G325" s="414" t="s">
        <v>61</v>
      </c>
      <c r="H325" s="98">
        <v>240</v>
      </c>
      <c r="I325" s="99">
        <v>2.2999999999999998</v>
      </c>
      <c r="J325" s="415">
        <f t="shared" si="125"/>
        <v>0.12972</v>
      </c>
      <c r="K325" s="416"/>
      <c r="L325" s="103"/>
      <c r="M325" s="417"/>
      <c r="N325" s="418"/>
      <c r="O325" s="419" t="str">
        <f t="shared" si="123"/>
        <v/>
      </c>
      <c r="P325" s="102"/>
      <c r="Q325" s="96"/>
      <c r="R325" s="98"/>
      <c r="S325" s="99"/>
      <c r="T325" s="415" t="str">
        <f t="shared" si="124"/>
        <v/>
      </c>
      <c r="U325" s="420"/>
      <c r="V325" s="104">
        <v>1</v>
      </c>
      <c r="W325" s="104"/>
      <c r="X325" s="104"/>
      <c r="Y325" s="421" t="s">
        <v>454</v>
      </c>
      <c r="Z325" s="422"/>
      <c r="AA325" s="751"/>
    </row>
    <row r="326" spans="1:27" ht="19.95" customHeight="1" x14ac:dyDescent="0.25">
      <c r="A326" s="410" t="s">
        <v>342</v>
      </c>
      <c r="B326" s="411"/>
      <c r="C326" s="412"/>
      <c r="D326" s="101" t="s">
        <v>116</v>
      </c>
      <c r="E326" s="413"/>
      <c r="F326" s="102"/>
      <c r="G326" s="414"/>
      <c r="H326" s="98"/>
      <c r="I326" s="99"/>
      <c r="J326" s="415" t="str">
        <f t="shared" si="125"/>
        <v/>
      </c>
      <c r="K326" s="416">
        <v>235</v>
      </c>
      <c r="L326" s="103" t="s">
        <v>61</v>
      </c>
      <c r="M326" s="417">
        <v>240</v>
      </c>
      <c r="N326" s="418">
        <v>2.2999999999999998</v>
      </c>
      <c r="O326" s="419">
        <f t="shared" si="123"/>
        <v>0.12972</v>
      </c>
      <c r="P326" s="102"/>
      <c r="Q326" s="96"/>
      <c r="R326" s="98"/>
      <c r="S326" s="99"/>
      <c r="T326" s="415" t="str">
        <f t="shared" si="124"/>
        <v/>
      </c>
      <c r="U326" s="420"/>
      <c r="V326" s="104">
        <v>1</v>
      </c>
      <c r="W326" s="104"/>
      <c r="X326" s="104"/>
      <c r="Y326" s="421" t="s">
        <v>454</v>
      </c>
      <c r="Z326" s="422"/>
      <c r="AA326" s="751"/>
    </row>
    <row r="327" spans="1:27" ht="19.95" customHeight="1" x14ac:dyDescent="0.25">
      <c r="A327" s="410" t="s">
        <v>342</v>
      </c>
      <c r="B327" s="411"/>
      <c r="C327" s="412"/>
      <c r="D327" s="101" t="s">
        <v>114</v>
      </c>
      <c r="E327" s="413"/>
      <c r="F327" s="102">
        <v>60</v>
      </c>
      <c r="G327" s="414" t="s">
        <v>61</v>
      </c>
      <c r="H327" s="98">
        <v>180</v>
      </c>
      <c r="I327" s="99">
        <v>1</v>
      </c>
      <c r="J327" s="415">
        <f t="shared" si="69"/>
        <v>1.0800000000000001E-2</v>
      </c>
      <c r="K327" s="416"/>
      <c r="L327" s="103"/>
      <c r="M327" s="417"/>
      <c r="N327" s="418"/>
      <c r="O327" s="419" t="str">
        <f t="shared" si="82"/>
        <v/>
      </c>
      <c r="P327" s="102"/>
      <c r="Q327" s="96"/>
      <c r="R327" s="98"/>
      <c r="S327" s="99"/>
      <c r="T327" s="415" t="str">
        <f t="shared" si="122"/>
        <v/>
      </c>
      <c r="U327" s="420"/>
      <c r="V327" s="104"/>
      <c r="W327" s="104"/>
      <c r="X327" s="104">
        <v>1</v>
      </c>
      <c r="Y327" s="421" t="s">
        <v>455</v>
      </c>
      <c r="Z327" s="422"/>
      <c r="AA327" s="751"/>
    </row>
    <row r="328" spans="1:27" ht="19.95" customHeight="1" x14ac:dyDescent="0.25">
      <c r="A328" s="410" t="s">
        <v>343</v>
      </c>
      <c r="B328" s="411"/>
      <c r="C328" s="412"/>
      <c r="D328" s="101" t="s">
        <v>114</v>
      </c>
      <c r="E328" s="413"/>
      <c r="F328" s="102"/>
      <c r="G328" s="414"/>
      <c r="H328" s="98"/>
      <c r="I328" s="99"/>
      <c r="J328" s="415" t="str">
        <f t="shared" si="69"/>
        <v/>
      </c>
      <c r="K328" s="416">
        <v>185</v>
      </c>
      <c r="L328" s="103" t="s">
        <v>61</v>
      </c>
      <c r="M328" s="417">
        <v>190</v>
      </c>
      <c r="N328" s="418">
        <v>2</v>
      </c>
      <c r="O328" s="419">
        <f t="shared" si="82"/>
        <v>7.0300000000000001E-2</v>
      </c>
      <c r="P328" s="102"/>
      <c r="Q328" s="96"/>
      <c r="R328" s="98"/>
      <c r="S328" s="99"/>
      <c r="T328" s="415" t="str">
        <f t="shared" si="122"/>
        <v/>
      </c>
      <c r="U328" s="420">
        <v>1</v>
      </c>
      <c r="V328" s="104"/>
      <c r="W328" s="104"/>
      <c r="X328" s="104"/>
      <c r="Y328" s="421" t="s">
        <v>453</v>
      </c>
      <c r="Z328" s="422"/>
      <c r="AA328" s="751"/>
    </row>
    <row r="329" spans="1:27" ht="19.95" customHeight="1" x14ac:dyDescent="0.25">
      <c r="A329" s="410" t="s">
        <v>344</v>
      </c>
      <c r="B329" s="411"/>
      <c r="C329" s="412"/>
      <c r="D329" s="101" t="s">
        <v>583</v>
      </c>
      <c r="E329" s="413"/>
      <c r="F329" s="102">
        <v>200</v>
      </c>
      <c r="G329" s="414" t="s">
        <v>61</v>
      </c>
      <c r="H329" s="98">
        <v>180</v>
      </c>
      <c r="I329" s="99">
        <v>2.5</v>
      </c>
      <c r="J329" s="415">
        <f t="shared" ref="J329" si="126">IF(H329="","",PRODUCT(F329,I329,H329,U329:X329)/1000000)</f>
        <v>0.09</v>
      </c>
      <c r="K329" s="416"/>
      <c r="L329" s="103"/>
      <c r="M329" s="417"/>
      <c r="N329" s="418"/>
      <c r="O329" s="419" t="str">
        <f t="shared" ref="O329" si="127">IF(M329="","",PRODUCT(K329,N329,M329,U329:X329)/1000000)</f>
        <v/>
      </c>
      <c r="P329" s="102"/>
      <c r="Q329" s="96"/>
      <c r="R329" s="98"/>
      <c r="S329" s="99"/>
      <c r="T329" s="415" t="str">
        <f t="shared" ref="T329" si="128">IF(R329="","",PRODUCT(P329,S329,R329,U329:X329)/1000000)</f>
        <v/>
      </c>
      <c r="U329" s="420"/>
      <c r="V329" s="104">
        <v>1</v>
      </c>
      <c r="W329" s="104"/>
      <c r="X329" s="104"/>
      <c r="Y329" s="421"/>
      <c r="Z329" s="422"/>
      <c r="AA329" s="751"/>
    </row>
    <row r="330" spans="1:27" ht="19.95" customHeight="1" x14ac:dyDescent="0.25">
      <c r="A330" s="410" t="s">
        <v>344</v>
      </c>
      <c r="B330" s="411"/>
      <c r="C330" s="412"/>
      <c r="D330" s="101" t="s">
        <v>139</v>
      </c>
      <c r="E330" s="413"/>
      <c r="F330" s="102">
        <v>320</v>
      </c>
      <c r="G330" s="414" t="s">
        <v>61</v>
      </c>
      <c r="H330" s="98">
        <v>200</v>
      </c>
      <c r="I330" s="99">
        <v>5.5</v>
      </c>
      <c r="J330" s="415">
        <f t="shared" si="69"/>
        <v>0.35199999999999998</v>
      </c>
      <c r="K330" s="416"/>
      <c r="L330" s="103"/>
      <c r="M330" s="417"/>
      <c r="N330" s="418"/>
      <c r="O330" s="419" t="str">
        <f t="shared" si="82"/>
        <v/>
      </c>
      <c r="P330" s="102"/>
      <c r="Q330" s="96"/>
      <c r="R330" s="98"/>
      <c r="S330" s="99"/>
      <c r="T330" s="415" t="str">
        <f t="shared" si="122"/>
        <v/>
      </c>
      <c r="U330" s="420"/>
      <c r="V330" s="104">
        <v>1</v>
      </c>
      <c r="W330" s="104"/>
      <c r="X330" s="104"/>
      <c r="Y330" s="421" t="s">
        <v>456</v>
      </c>
      <c r="Z330" s="422"/>
      <c r="AA330" s="751"/>
    </row>
    <row r="331" spans="1:27" ht="19.95" customHeight="1" x14ac:dyDescent="0.25">
      <c r="A331" s="410" t="s">
        <v>343</v>
      </c>
      <c r="B331" s="411"/>
      <c r="C331" s="412"/>
      <c r="D331" s="101" t="s">
        <v>101</v>
      </c>
      <c r="E331" s="413"/>
      <c r="F331" s="102"/>
      <c r="G331" s="414"/>
      <c r="H331" s="98"/>
      <c r="I331" s="99"/>
      <c r="J331" s="415" t="str">
        <f t="shared" si="69"/>
        <v/>
      </c>
      <c r="K331" s="416"/>
      <c r="L331" s="103"/>
      <c r="M331" s="417"/>
      <c r="N331" s="418"/>
      <c r="O331" s="419" t="str">
        <f t="shared" si="82"/>
        <v/>
      </c>
      <c r="P331" s="102">
        <v>280</v>
      </c>
      <c r="Q331" s="96" t="s">
        <v>61</v>
      </c>
      <c r="R331" s="98">
        <v>315</v>
      </c>
      <c r="S331" s="99">
        <v>8</v>
      </c>
      <c r="T331" s="415">
        <f t="shared" si="122"/>
        <v>0.7056</v>
      </c>
      <c r="U331" s="420"/>
      <c r="V331" s="104"/>
      <c r="W331" s="104">
        <v>1</v>
      </c>
      <c r="X331" s="104"/>
      <c r="Y331" s="421"/>
      <c r="Z331" s="422"/>
      <c r="AA331" s="751"/>
    </row>
    <row r="332" spans="1:27" ht="19.95" customHeight="1" x14ac:dyDescent="0.25">
      <c r="A332" s="410" t="s">
        <v>343</v>
      </c>
      <c r="B332" s="411"/>
      <c r="C332" s="412"/>
      <c r="D332" s="101" t="s">
        <v>142</v>
      </c>
      <c r="E332" s="413"/>
      <c r="F332" s="102"/>
      <c r="G332" s="414"/>
      <c r="H332" s="98"/>
      <c r="I332" s="99"/>
      <c r="J332" s="415" t="str">
        <f t="shared" ref="J332:J334" si="129">IF(H332="","",PRODUCT(F332,I332,H332,U332:X332)/1000000)</f>
        <v/>
      </c>
      <c r="K332" s="416"/>
      <c r="L332" s="103"/>
      <c r="M332" s="417"/>
      <c r="N332" s="418"/>
      <c r="O332" s="419" t="str">
        <f t="shared" ref="O332:O334" si="130">IF(M332="","",PRODUCT(K332,N332,M332,U332:X332)/1000000)</f>
        <v/>
      </c>
      <c r="P332" s="102">
        <v>190</v>
      </c>
      <c r="Q332" s="96" t="s">
        <v>61</v>
      </c>
      <c r="R332" s="98">
        <v>380</v>
      </c>
      <c r="S332" s="99">
        <v>5.5</v>
      </c>
      <c r="T332" s="415">
        <f t="shared" ref="T332:T334" si="131">IF(R332="","",PRODUCT(P332,S332,R332,U332:X332)/1000000)</f>
        <v>0.39710000000000001</v>
      </c>
      <c r="U332" s="420"/>
      <c r="V332" s="104"/>
      <c r="W332" s="104">
        <v>1</v>
      </c>
      <c r="X332" s="104"/>
      <c r="Y332" s="421"/>
      <c r="Z332" s="422"/>
      <c r="AA332" s="751"/>
    </row>
    <row r="333" spans="1:27" ht="19.95" customHeight="1" x14ac:dyDescent="0.25">
      <c r="A333" s="410" t="s">
        <v>343</v>
      </c>
      <c r="B333" s="411"/>
      <c r="C333" s="412"/>
      <c r="D333" s="101" t="s">
        <v>346</v>
      </c>
      <c r="E333" s="413"/>
      <c r="F333" s="102"/>
      <c r="G333" s="414"/>
      <c r="H333" s="98"/>
      <c r="I333" s="99"/>
      <c r="J333" s="415" t="str">
        <f t="shared" si="129"/>
        <v/>
      </c>
      <c r="K333" s="416"/>
      <c r="L333" s="103"/>
      <c r="M333" s="417"/>
      <c r="N333" s="418"/>
      <c r="O333" s="419" t="str">
        <f t="shared" si="130"/>
        <v/>
      </c>
      <c r="P333" s="102">
        <v>190</v>
      </c>
      <c r="Q333" s="96" t="s">
        <v>61</v>
      </c>
      <c r="R333" s="98">
        <v>230</v>
      </c>
      <c r="S333" s="99">
        <v>6</v>
      </c>
      <c r="T333" s="415">
        <f t="shared" si="131"/>
        <v>0.26219999999999999</v>
      </c>
      <c r="U333" s="420"/>
      <c r="V333" s="104"/>
      <c r="W333" s="104">
        <v>1</v>
      </c>
      <c r="X333" s="104"/>
      <c r="Y333" s="421"/>
      <c r="Z333" s="422"/>
      <c r="AA333" s="751"/>
    </row>
    <row r="334" spans="1:27" ht="19.95" customHeight="1" x14ac:dyDescent="0.25">
      <c r="A334" s="410" t="s">
        <v>343</v>
      </c>
      <c r="B334" s="411"/>
      <c r="C334" s="412"/>
      <c r="D334" s="101" t="s">
        <v>276</v>
      </c>
      <c r="E334" s="413"/>
      <c r="F334" s="102"/>
      <c r="G334" s="414"/>
      <c r="H334" s="98"/>
      <c r="I334" s="99"/>
      <c r="J334" s="415" t="str">
        <f t="shared" si="129"/>
        <v/>
      </c>
      <c r="K334" s="416"/>
      <c r="L334" s="103"/>
      <c r="M334" s="417"/>
      <c r="N334" s="418"/>
      <c r="O334" s="419" t="str">
        <f t="shared" si="130"/>
        <v/>
      </c>
      <c r="P334" s="102">
        <v>150</v>
      </c>
      <c r="Q334" s="96" t="s">
        <v>61</v>
      </c>
      <c r="R334" s="98">
        <v>210</v>
      </c>
      <c r="S334" s="99">
        <v>2.5</v>
      </c>
      <c r="T334" s="415">
        <f t="shared" si="131"/>
        <v>7.8750000000000001E-2</v>
      </c>
      <c r="U334" s="420"/>
      <c r="V334" s="104"/>
      <c r="W334" s="104">
        <v>1</v>
      </c>
      <c r="X334" s="104"/>
      <c r="Y334" s="421"/>
      <c r="Z334" s="422"/>
      <c r="AA334" s="751"/>
    </row>
    <row r="335" spans="1:27" ht="19.95" customHeight="1" x14ac:dyDescent="0.25">
      <c r="A335" s="410" t="s">
        <v>400</v>
      </c>
      <c r="B335" s="411"/>
      <c r="C335" s="412"/>
      <c r="D335" s="101" t="s">
        <v>642</v>
      </c>
      <c r="E335" s="413"/>
      <c r="F335" s="102">
        <v>180</v>
      </c>
      <c r="G335" s="414" t="s">
        <v>61</v>
      </c>
      <c r="H335" s="98">
        <v>240</v>
      </c>
      <c r="I335" s="99">
        <v>1</v>
      </c>
      <c r="J335" s="415">
        <f>IF(H335="","",PRODUCT(F335,I335,H335,U335:X335)/1000000)</f>
        <v>4.3200000000000002E-2</v>
      </c>
      <c r="K335" s="416"/>
      <c r="L335" s="103"/>
      <c r="M335" s="417"/>
      <c r="N335" s="418"/>
      <c r="O335" s="419" t="str">
        <f>IF(M335="","",PRODUCT(K335,N335,M335,U335:X335)/1000000)</f>
        <v/>
      </c>
      <c r="P335" s="102"/>
      <c r="Q335" s="96"/>
      <c r="R335" s="98"/>
      <c r="S335" s="99"/>
      <c r="T335" s="415" t="str">
        <f>IF(R335="","",PRODUCT(P335,S335,R335,U335:X335)/1000000)</f>
        <v/>
      </c>
      <c r="U335" s="420">
        <v>1</v>
      </c>
      <c r="V335" s="104"/>
      <c r="W335" s="104"/>
      <c r="X335" s="104"/>
      <c r="Y335" s="421" t="s">
        <v>453</v>
      </c>
      <c r="Z335" s="422"/>
      <c r="AA335" s="751"/>
    </row>
    <row r="336" spans="1:27" ht="19.95" customHeight="1" thickBot="1" x14ac:dyDescent="0.3">
      <c r="A336" s="410" t="s">
        <v>400</v>
      </c>
      <c r="B336" s="411"/>
      <c r="C336" s="412"/>
      <c r="D336" s="101" t="s">
        <v>116</v>
      </c>
      <c r="E336" s="413"/>
      <c r="F336" s="102">
        <v>200</v>
      </c>
      <c r="G336" s="414" t="s">
        <v>61</v>
      </c>
      <c r="H336" s="98">
        <v>160</v>
      </c>
      <c r="I336" s="99">
        <v>2.5</v>
      </c>
      <c r="J336" s="415">
        <f t="shared" ref="J336" si="132">IF(H336="","",PRODUCT(F336,I336,H336,U336:X336)/1000000)</f>
        <v>0.08</v>
      </c>
      <c r="K336" s="416"/>
      <c r="L336" s="103"/>
      <c r="M336" s="417"/>
      <c r="N336" s="418"/>
      <c r="O336" s="419" t="str">
        <f t="shared" ref="O336" si="133">IF(M336="","",PRODUCT(K336,N336,M336,U336:X336)/1000000)</f>
        <v/>
      </c>
      <c r="P336" s="102"/>
      <c r="Q336" s="96"/>
      <c r="R336" s="98"/>
      <c r="S336" s="99"/>
      <c r="T336" s="415" t="str">
        <f t="shared" ref="T336" si="134">IF(R336="","",PRODUCT(P336,S336,R336,U336:X336)/1000000)</f>
        <v/>
      </c>
      <c r="U336" s="420"/>
      <c r="V336" s="104">
        <v>1</v>
      </c>
      <c r="W336" s="104"/>
      <c r="X336" s="104"/>
      <c r="Y336" s="421" t="s">
        <v>454</v>
      </c>
      <c r="Z336" s="422"/>
      <c r="AA336" s="423"/>
    </row>
    <row r="337" spans="1:27" ht="19.95" customHeight="1" thickTop="1" thickBot="1" x14ac:dyDescent="0.3">
      <c r="A337" s="465"/>
      <c r="B337" s="466"/>
      <c r="C337" s="467"/>
      <c r="D337" s="468" t="s">
        <v>39</v>
      </c>
      <c r="E337" s="469"/>
      <c r="F337" s="470"/>
      <c r="G337" s="471" t="str">
        <f>IF(F337="","","/")</f>
        <v/>
      </c>
      <c r="H337" s="472"/>
      <c r="I337" s="473"/>
      <c r="J337" s="474">
        <f>SUM(J18:J336)</f>
        <v>42.362130000000022</v>
      </c>
      <c r="K337" s="475"/>
      <c r="L337" s="476" t="e">
        <f>SUM(#REF!)</f>
        <v>#REF!</v>
      </c>
      <c r="M337" s="476"/>
      <c r="N337" s="476"/>
      <c r="O337" s="474">
        <f>SUM(O18:O336)</f>
        <v>7.936517499999999</v>
      </c>
      <c r="P337" s="477"/>
      <c r="Q337" s="478" t="e">
        <f>SUM(#REF!)</f>
        <v>#REF!</v>
      </c>
      <c r="R337" s="478"/>
      <c r="S337" s="478"/>
      <c r="T337" s="474">
        <f>SUM(T18:T336)</f>
        <v>7.5931675000000007</v>
      </c>
      <c r="U337" s="479">
        <f>SUM(U18:U336)</f>
        <v>101</v>
      </c>
      <c r="V337" s="479">
        <f>SUM(V18:V336)</f>
        <v>204</v>
      </c>
      <c r="W337" s="479">
        <f>SUM(W18:W336)</f>
        <v>78</v>
      </c>
      <c r="X337" s="479">
        <f>SUM(X18:X336)</f>
        <v>11</v>
      </c>
      <c r="Y337" s="480"/>
      <c r="Z337" s="478"/>
      <c r="AA337" s="481"/>
    </row>
  </sheetData>
  <mergeCells count="39">
    <mergeCell ref="A278:AA278"/>
    <mergeCell ref="A17:AA17"/>
    <mergeCell ref="A143:AA143"/>
    <mergeCell ref="A254:AA254"/>
    <mergeCell ref="A63:AA63"/>
    <mergeCell ref="A181:AA181"/>
    <mergeCell ref="AA182:AA185"/>
    <mergeCell ref="A8:Z8"/>
    <mergeCell ref="A11:B11"/>
    <mergeCell ref="D11:D16"/>
    <mergeCell ref="E11:E16"/>
    <mergeCell ref="F11:O11"/>
    <mergeCell ref="P11:T11"/>
    <mergeCell ref="I13:I16"/>
    <mergeCell ref="B13:B16"/>
    <mergeCell ref="C13:C16"/>
    <mergeCell ref="F13:H16"/>
    <mergeCell ref="A12:B12"/>
    <mergeCell ref="F12:J12"/>
    <mergeCell ref="K12:O12"/>
    <mergeCell ref="O13:O16"/>
    <mergeCell ref="A13:A16"/>
    <mergeCell ref="P12:T12"/>
    <mergeCell ref="AB13:AB15"/>
    <mergeCell ref="V13:V16"/>
    <mergeCell ref="W13:W16"/>
    <mergeCell ref="X13:X16"/>
    <mergeCell ref="Y13:Y16"/>
    <mergeCell ref="Z13:Z16"/>
    <mergeCell ref="AA11:AA16"/>
    <mergeCell ref="J13:J16"/>
    <mergeCell ref="K13:M16"/>
    <mergeCell ref="T13:T16"/>
    <mergeCell ref="U13:U16"/>
    <mergeCell ref="U11:Y11"/>
    <mergeCell ref="U12:Y12"/>
    <mergeCell ref="N13:N16"/>
    <mergeCell ref="S13:S16"/>
    <mergeCell ref="P13:R16"/>
  </mergeCells>
  <pageMargins left="0.98425196850393704" right="0.39370078740157483" top="0.98425196850393704" bottom="0.39370078740157483" header="0.51181102362204722" footer="0.19685039370078741"/>
  <pageSetup paperSize="9" scale="75" firstPageNumber="2" fitToHeight="0" orientation="landscape" horizontalDpi="300" verticalDpi="300" r:id="rId1"/>
  <headerFooter alignWithMargins="0">
    <oddFooter>&amp;R&amp;P</oddFooter>
  </headerFooter>
  <rowBreaks count="1" manualBreakCount="1">
    <brk id="139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2"/>
  <sheetViews>
    <sheetView tabSelected="1" view="pageBreakPreview" zoomScaleNormal="100" zoomScaleSheetLayoutView="100" zoomScalePageLayoutView="40" workbookViewId="0">
      <selection activeCell="O333" sqref="O333"/>
    </sheetView>
  </sheetViews>
  <sheetFormatPr defaultColWidth="0" defaultRowHeight="13.2" x14ac:dyDescent="0.25"/>
  <cols>
    <col min="1" max="1" width="5.5546875" style="38" customWidth="1"/>
    <col min="2" max="2" width="6.5546875" style="35" customWidth="1"/>
    <col min="3" max="3" width="8.77734375" style="30" customWidth="1"/>
    <col min="4" max="4" width="35.6640625" style="29" customWidth="1"/>
    <col min="5" max="5" width="5.5546875" style="35" customWidth="1"/>
    <col min="6" max="6" width="1.5546875" style="31" customWidth="1"/>
    <col min="7" max="8" width="5.5546875" style="32" customWidth="1"/>
    <col min="9" max="9" width="5.5546875" style="33" customWidth="1"/>
    <col min="10" max="10" width="5.5546875" style="34" customWidth="1"/>
    <col min="11" max="11" width="26" style="36" customWidth="1"/>
    <col min="12" max="12" width="7.88671875" style="36" customWidth="1"/>
    <col min="13" max="13" width="5.5546875" style="33" customWidth="1"/>
    <col min="14" max="15" width="5.5546875" style="34" customWidth="1"/>
    <col min="16" max="16" width="5.5546875" style="36" customWidth="1"/>
    <col min="17" max="17" width="12.5546875" style="34" customWidth="1"/>
    <col min="18" max="18" width="3.5546875" style="34" customWidth="1"/>
    <col min="19" max="19" width="15.5546875" style="38" customWidth="1"/>
    <col min="20" max="20" width="6.5546875" style="38" customWidth="1"/>
    <col min="21" max="21" width="15.5546875" style="38" customWidth="1"/>
    <col min="22" max="22" width="8.88671875" style="37" customWidth="1"/>
    <col min="23" max="246" width="8.88671875" style="35" customWidth="1"/>
    <col min="247" max="247" width="8.5546875" style="35" customWidth="1"/>
    <col min="248" max="248" width="43.44140625" style="35" customWidth="1"/>
    <col min="249" max="249" width="6.5546875" style="35" customWidth="1"/>
    <col min="250" max="16384" width="0" style="35" hidden="1"/>
  </cols>
  <sheetData>
    <row r="1" spans="1:16" ht="18" x14ac:dyDescent="0.35">
      <c r="A1" s="19" t="s">
        <v>147</v>
      </c>
      <c r="B1"/>
      <c r="C1"/>
      <c r="D1"/>
      <c r="E1"/>
      <c r="F1" s="39"/>
      <c r="G1" s="39"/>
      <c r="H1" s="39"/>
      <c r="I1" s="39"/>
      <c r="J1" s="40"/>
      <c r="K1" s="39"/>
      <c r="L1" s="90"/>
      <c r="M1" s="90"/>
      <c r="N1" s="90"/>
      <c r="O1" s="39"/>
      <c r="P1" s="39"/>
    </row>
    <row r="2" spans="1:16" ht="15.6" x14ac:dyDescent="0.3">
      <c r="A2" s="8" t="s">
        <v>475</v>
      </c>
      <c r="B2"/>
      <c r="C2"/>
      <c r="D2"/>
      <c r="E2"/>
      <c r="F2" s="8"/>
      <c r="G2" s="8"/>
      <c r="H2" s="8"/>
      <c r="I2" s="8"/>
      <c r="J2" s="9"/>
      <c r="K2" s="8"/>
      <c r="L2" s="91"/>
      <c r="M2" s="91"/>
      <c r="N2" s="91"/>
      <c r="O2" s="8"/>
      <c r="P2" s="8"/>
    </row>
    <row r="3" spans="1:16" ht="15.6" x14ac:dyDescent="0.3">
      <c r="A3" s="8" t="s">
        <v>125</v>
      </c>
      <c r="B3"/>
      <c r="C3"/>
      <c r="D3"/>
      <c r="E3"/>
      <c r="F3" s="8"/>
      <c r="G3" s="8"/>
      <c r="H3" s="8"/>
      <c r="I3" s="8"/>
      <c r="J3" s="9"/>
      <c r="K3" s="8"/>
      <c r="L3" s="91"/>
      <c r="M3" s="91"/>
      <c r="N3" s="91"/>
      <c r="O3" s="8"/>
      <c r="P3" s="8"/>
    </row>
    <row r="4" spans="1:16" ht="15.6" x14ac:dyDescent="0.3">
      <c r="A4" s="8" t="s">
        <v>476</v>
      </c>
      <c r="B4" s="20"/>
      <c r="C4" s="20"/>
      <c r="D4"/>
      <c r="E4"/>
      <c r="F4" s="8"/>
      <c r="G4" s="8"/>
      <c r="H4" s="8"/>
      <c r="I4" s="8"/>
      <c r="J4" s="9"/>
      <c r="K4" s="8"/>
      <c r="L4" s="91"/>
      <c r="M4" s="91"/>
      <c r="N4" s="91"/>
      <c r="O4" s="8"/>
      <c r="P4" s="8"/>
    </row>
    <row r="5" spans="1:16" ht="15" x14ac:dyDescent="0.25">
      <c r="A5" s="8"/>
      <c r="B5" s="8"/>
      <c r="C5" s="8"/>
      <c r="D5"/>
      <c r="E5" s="2"/>
      <c r="F5" s="10"/>
      <c r="G5" s="3"/>
      <c r="H5" s="4"/>
      <c r="I5" s="7"/>
      <c r="J5" s="5"/>
      <c r="K5" s="6"/>
      <c r="L5" s="7"/>
      <c r="M5" s="7"/>
      <c r="N5" s="5"/>
      <c r="O5" s="1"/>
      <c r="P5" s="1"/>
    </row>
    <row r="6" spans="1:16" ht="15.6" x14ac:dyDescent="0.3">
      <c r="A6" s="633" t="s">
        <v>72</v>
      </c>
      <c r="B6" s="633"/>
      <c r="C6" s="633"/>
      <c r="D6" s="633"/>
      <c r="E6" s="633"/>
      <c r="F6" s="633"/>
      <c r="G6" s="633"/>
      <c r="H6" s="633"/>
      <c r="I6" s="633"/>
      <c r="J6" s="633"/>
      <c r="K6" s="633"/>
      <c r="L6" s="633"/>
      <c r="M6" s="633"/>
      <c r="N6" s="633"/>
      <c r="O6" s="633"/>
      <c r="P6" s="633"/>
    </row>
    <row r="7" spans="1:16" ht="190.95" customHeight="1" x14ac:dyDescent="0.25">
      <c r="A7" s="536" t="s">
        <v>73</v>
      </c>
      <c r="B7" s="536"/>
      <c r="C7" s="536"/>
      <c r="D7" s="536"/>
      <c r="E7" s="536"/>
      <c r="F7" s="536"/>
      <c r="G7" s="536"/>
      <c r="H7" s="536"/>
      <c r="I7" s="536"/>
      <c r="J7" s="536"/>
      <c r="K7" s="536"/>
      <c r="L7" s="536"/>
      <c r="M7" s="536"/>
      <c r="N7" s="536"/>
      <c r="O7" s="536"/>
      <c r="P7" s="536"/>
    </row>
    <row r="8" spans="1:16" ht="27.75" customHeight="1" x14ac:dyDescent="0.25">
      <c r="A8" s="536" t="s">
        <v>259</v>
      </c>
      <c r="B8" s="536"/>
      <c r="C8" s="536"/>
      <c r="D8" s="536"/>
      <c r="E8" s="536"/>
      <c r="F8" s="536"/>
      <c r="G8" s="536"/>
      <c r="H8" s="536"/>
      <c r="I8" s="536"/>
      <c r="J8" s="536"/>
      <c r="K8" s="536"/>
      <c r="L8" s="194"/>
      <c r="M8" s="194"/>
      <c r="N8" s="194"/>
      <c r="O8" s="194"/>
      <c r="P8" s="194"/>
    </row>
    <row r="9" spans="1:16" ht="21.6" customHeight="1" x14ac:dyDescent="0.25">
      <c r="A9" s="8" t="s">
        <v>165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ht="13.8" thickBot="1" x14ac:dyDescent="0.3">
      <c r="A10" s="10"/>
      <c r="B10" s="10"/>
      <c r="C10" s="10"/>
      <c r="D10"/>
      <c r="E10" s="2"/>
      <c r="F10"/>
      <c r="G10" s="3"/>
      <c r="H10" s="4"/>
      <c r="I10" s="7"/>
      <c r="J10" s="5"/>
      <c r="K10" s="6"/>
      <c r="L10" s="7"/>
      <c r="M10" s="7"/>
      <c r="N10" s="5"/>
      <c r="O10" s="6"/>
      <c r="P10" s="6"/>
    </row>
    <row r="11" spans="1:16" x14ac:dyDescent="0.25">
      <c r="A11" s="608" t="s">
        <v>62</v>
      </c>
      <c r="B11" s="609"/>
      <c r="C11" s="609"/>
      <c r="D11" s="610" t="s">
        <v>35</v>
      </c>
      <c r="E11" s="543" t="s">
        <v>231</v>
      </c>
      <c r="F11" s="544"/>
      <c r="G11" s="544"/>
      <c r="H11" s="544"/>
      <c r="I11" s="544"/>
      <c r="J11" s="544"/>
      <c r="K11" s="604" t="s">
        <v>65</v>
      </c>
      <c r="L11" s="38"/>
      <c r="M11" s="37"/>
      <c r="N11" s="35"/>
      <c r="O11" s="35"/>
      <c r="P11" s="35"/>
    </row>
    <row r="12" spans="1:16" x14ac:dyDescent="0.25">
      <c r="A12" s="613" t="s">
        <v>66</v>
      </c>
      <c r="B12" s="614"/>
      <c r="C12" s="614"/>
      <c r="D12" s="611"/>
      <c r="E12" s="578"/>
      <c r="F12" s="607"/>
      <c r="G12" s="607"/>
      <c r="H12" s="607"/>
      <c r="I12" s="607"/>
      <c r="J12" s="607"/>
      <c r="K12" s="605"/>
      <c r="L12" s="38"/>
      <c r="M12" s="37"/>
      <c r="N12" s="35"/>
      <c r="O12" s="35"/>
      <c r="P12" s="35"/>
    </row>
    <row r="13" spans="1:16" ht="13.2" customHeight="1" x14ac:dyDescent="0.25">
      <c r="A13" s="615" t="s">
        <v>69</v>
      </c>
      <c r="B13" s="510" t="s">
        <v>70</v>
      </c>
      <c r="C13" s="619" t="s">
        <v>40</v>
      </c>
      <c r="D13" s="611"/>
      <c r="E13" s="513" t="s">
        <v>58</v>
      </c>
      <c r="F13" s="622"/>
      <c r="G13" s="623"/>
      <c r="H13" s="510" t="s">
        <v>59</v>
      </c>
      <c r="I13" s="510" t="s">
        <v>71</v>
      </c>
      <c r="J13" s="616" t="s">
        <v>60</v>
      </c>
      <c r="K13" s="605"/>
      <c r="L13" s="38"/>
      <c r="M13" s="37"/>
      <c r="N13" s="35"/>
      <c r="O13" s="35"/>
      <c r="P13" s="35"/>
    </row>
    <row r="14" spans="1:16" x14ac:dyDescent="0.25">
      <c r="A14" s="501"/>
      <c r="B14" s="524"/>
      <c r="C14" s="620"/>
      <c r="D14" s="611"/>
      <c r="E14" s="624"/>
      <c r="F14" s="625"/>
      <c r="G14" s="626"/>
      <c r="H14" s="524"/>
      <c r="I14" s="524"/>
      <c r="J14" s="617"/>
      <c r="K14" s="605"/>
      <c r="L14" s="38"/>
      <c r="M14" s="37"/>
      <c r="N14" s="35"/>
      <c r="O14" s="35"/>
      <c r="P14" s="35"/>
    </row>
    <row r="15" spans="1:16" x14ac:dyDescent="0.25">
      <c r="A15" s="501"/>
      <c r="B15" s="524"/>
      <c r="C15" s="620"/>
      <c r="D15" s="611"/>
      <c r="E15" s="624"/>
      <c r="F15" s="625"/>
      <c r="G15" s="626"/>
      <c r="H15" s="524"/>
      <c r="I15" s="524"/>
      <c r="J15" s="617"/>
      <c r="K15" s="605"/>
      <c r="L15" s="38"/>
      <c r="M15" s="37"/>
      <c r="N15" s="35"/>
      <c r="O15" s="35"/>
      <c r="P15" s="35"/>
    </row>
    <row r="16" spans="1:16" ht="21.6" customHeight="1" thickBot="1" x14ac:dyDescent="0.3">
      <c r="A16" s="502"/>
      <c r="B16" s="525"/>
      <c r="C16" s="621"/>
      <c r="D16" s="612"/>
      <c r="E16" s="627"/>
      <c r="F16" s="628"/>
      <c r="G16" s="629"/>
      <c r="H16" s="525"/>
      <c r="I16" s="525"/>
      <c r="J16" s="618"/>
      <c r="K16" s="606"/>
      <c r="L16" s="38"/>
      <c r="M16" s="37"/>
      <c r="N16" s="35"/>
      <c r="O16" s="35"/>
      <c r="P16" s="35"/>
    </row>
    <row r="17" spans="1:12" ht="16.95" customHeight="1" thickBot="1" x14ac:dyDescent="0.3">
      <c r="A17" s="584" t="s">
        <v>467</v>
      </c>
      <c r="B17" s="585"/>
      <c r="C17" s="585"/>
      <c r="D17" s="585"/>
      <c r="E17" s="585"/>
      <c r="F17" s="585"/>
      <c r="G17" s="585"/>
      <c r="H17" s="585"/>
      <c r="I17" s="585"/>
      <c r="J17" s="585"/>
      <c r="K17" s="586"/>
    </row>
    <row r="18" spans="1:12" ht="16.95" customHeight="1" x14ac:dyDescent="0.25">
      <c r="A18" s="204" t="s">
        <v>472</v>
      </c>
      <c r="B18" s="201"/>
      <c r="C18" s="202"/>
      <c r="D18" s="100" t="s">
        <v>164</v>
      </c>
      <c r="E18" s="87">
        <v>150</v>
      </c>
      <c r="F18" s="50" t="s">
        <v>61</v>
      </c>
      <c r="G18" s="88">
        <v>25</v>
      </c>
      <c r="H18" s="89">
        <v>4</v>
      </c>
      <c r="I18" s="43">
        <v>260</v>
      </c>
      <c r="J18" s="22">
        <f>PRODUCT(E18*0.001,G18*0.001,H18,I18)</f>
        <v>3.9</v>
      </c>
      <c r="K18" s="783" t="s">
        <v>574</v>
      </c>
      <c r="L18" s="36" t="s">
        <v>573</v>
      </c>
    </row>
    <row r="19" spans="1:12" ht="31.2" customHeight="1" x14ac:dyDescent="0.25">
      <c r="A19" s="630" t="s">
        <v>462</v>
      </c>
      <c r="B19" s="631"/>
      <c r="C19" s="632"/>
      <c r="D19" s="100" t="s">
        <v>239</v>
      </c>
      <c r="E19" s="87">
        <v>200</v>
      </c>
      <c r="F19" s="50" t="s">
        <v>61</v>
      </c>
      <c r="G19" s="88">
        <v>40</v>
      </c>
      <c r="H19" s="89">
        <v>6</v>
      </c>
      <c r="I19" s="43">
        <v>8</v>
      </c>
      <c r="J19" s="22">
        <f>PRODUCT(E19*0.001,G19*0.001,H19,I19)</f>
        <v>0.38400000000000001</v>
      </c>
      <c r="K19" s="773" t="s">
        <v>236</v>
      </c>
    </row>
    <row r="20" spans="1:12" ht="33.6" customHeight="1" x14ac:dyDescent="0.25">
      <c r="A20" s="592" t="s">
        <v>461</v>
      </c>
      <c r="B20" s="593"/>
      <c r="C20" s="594"/>
      <c r="D20" s="100" t="s">
        <v>239</v>
      </c>
      <c r="E20" s="87">
        <v>200</v>
      </c>
      <c r="F20" s="50" t="s">
        <v>61</v>
      </c>
      <c r="G20" s="88">
        <v>40</v>
      </c>
      <c r="H20" s="89">
        <v>6</v>
      </c>
      <c r="I20" s="43">
        <v>7</v>
      </c>
      <c r="J20" s="22">
        <f>PRODUCT(E20*0.001,G20*0.001,H20,I20)</f>
        <v>0.33600000000000002</v>
      </c>
      <c r="K20" s="774"/>
    </row>
    <row r="21" spans="1:12" ht="17.399999999999999" customHeight="1" x14ac:dyDescent="0.25">
      <c r="A21" s="595" t="s">
        <v>468</v>
      </c>
      <c r="B21" s="596"/>
      <c r="C21" s="597"/>
      <c r="D21" s="100" t="s">
        <v>239</v>
      </c>
      <c r="E21" s="87">
        <v>200</v>
      </c>
      <c r="F21" s="50" t="s">
        <v>61</v>
      </c>
      <c r="G21" s="88">
        <v>40</v>
      </c>
      <c r="H21" s="89">
        <v>6</v>
      </c>
      <c r="I21" s="43">
        <v>6</v>
      </c>
      <c r="J21" s="22">
        <f>PRODUCT(E21*0.001,G21*0.001,H21,I21)</f>
        <v>0.28800000000000003</v>
      </c>
      <c r="K21" s="775"/>
    </row>
    <row r="22" spans="1:12" ht="16.95" customHeight="1" thickBot="1" x14ac:dyDescent="0.3">
      <c r="A22" s="598" t="s">
        <v>575</v>
      </c>
      <c r="B22" s="599"/>
      <c r="C22" s="600"/>
      <c r="D22" s="100" t="s">
        <v>240</v>
      </c>
      <c r="E22" s="87">
        <v>200</v>
      </c>
      <c r="F22" s="50" t="s">
        <v>61</v>
      </c>
      <c r="G22" s="88">
        <v>40</v>
      </c>
      <c r="H22" s="89">
        <v>2.5</v>
      </c>
      <c r="I22" s="43">
        <v>2</v>
      </c>
      <c r="J22" s="22">
        <f>PRODUCT(E22*0.001,G22*0.001,H22,I22)</f>
        <v>0.04</v>
      </c>
      <c r="K22" s="780" t="s">
        <v>238</v>
      </c>
    </row>
    <row r="23" spans="1:12" ht="16.95" customHeight="1" thickBot="1" x14ac:dyDescent="0.3">
      <c r="A23" s="584" t="s">
        <v>444</v>
      </c>
      <c r="B23" s="585"/>
      <c r="C23" s="585"/>
      <c r="D23" s="585"/>
      <c r="E23" s="585"/>
      <c r="F23" s="585"/>
      <c r="G23" s="585"/>
      <c r="H23" s="585"/>
      <c r="I23" s="585"/>
      <c r="J23" s="585"/>
      <c r="K23" s="586"/>
    </row>
    <row r="24" spans="1:12" ht="16.95" customHeight="1" x14ac:dyDescent="0.25">
      <c r="A24" s="203" t="s">
        <v>473</v>
      </c>
      <c r="B24" s="94"/>
      <c r="C24" s="95"/>
      <c r="D24" s="100" t="s">
        <v>164</v>
      </c>
      <c r="E24" s="87">
        <v>150</v>
      </c>
      <c r="F24" s="50"/>
      <c r="G24" s="88">
        <v>25</v>
      </c>
      <c r="H24" s="89">
        <v>4</v>
      </c>
      <c r="I24" s="43">
        <v>360</v>
      </c>
      <c r="J24" s="22">
        <f t="shared" ref="J24:J29" si="0">PRODUCT(E24*0.001,G24*0.001,H24,I24)</f>
        <v>5.3999999999999995</v>
      </c>
      <c r="K24" s="780" t="s">
        <v>580</v>
      </c>
      <c r="L24" s="36" t="s">
        <v>577</v>
      </c>
    </row>
    <row r="25" spans="1:12" ht="19.8" customHeight="1" x14ac:dyDescent="0.25">
      <c r="A25" s="589" t="s">
        <v>459</v>
      </c>
      <c r="B25" s="590"/>
      <c r="C25" s="591"/>
      <c r="D25" s="100" t="s">
        <v>239</v>
      </c>
      <c r="E25" s="87">
        <v>200</v>
      </c>
      <c r="F25" s="50"/>
      <c r="G25" s="88">
        <v>40</v>
      </c>
      <c r="H25" s="89">
        <v>4.5</v>
      </c>
      <c r="I25" s="43">
        <v>4</v>
      </c>
      <c r="J25" s="22">
        <f t="shared" si="0"/>
        <v>0.14400000000000002</v>
      </c>
      <c r="K25" s="773" t="s">
        <v>236</v>
      </c>
    </row>
    <row r="26" spans="1:12" ht="18.600000000000001" customHeight="1" x14ac:dyDescent="0.25">
      <c r="A26" s="592" t="s">
        <v>460</v>
      </c>
      <c r="B26" s="593"/>
      <c r="C26" s="594"/>
      <c r="D26" s="100" t="s">
        <v>239</v>
      </c>
      <c r="E26" s="87">
        <v>200</v>
      </c>
      <c r="F26" s="50"/>
      <c r="G26" s="88">
        <v>40</v>
      </c>
      <c r="H26" s="89">
        <v>6</v>
      </c>
      <c r="I26" s="43">
        <v>2</v>
      </c>
      <c r="J26" s="22">
        <f t="shared" si="0"/>
        <v>9.6000000000000002E-2</v>
      </c>
      <c r="K26" s="774"/>
    </row>
    <row r="27" spans="1:12" ht="33.6" customHeight="1" x14ac:dyDescent="0.25">
      <c r="A27" s="595" t="s">
        <v>469</v>
      </c>
      <c r="B27" s="596"/>
      <c r="C27" s="597"/>
      <c r="D27" s="100" t="s">
        <v>239</v>
      </c>
      <c r="E27" s="87">
        <v>200</v>
      </c>
      <c r="F27" s="50"/>
      <c r="G27" s="88">
        <v>40</v>
      </c>
      <c r="H27" s="89">
        <v>6</v>
      </c>
      <c r="I27" s="43">
        <v>7</v>
      </c>
      <c r="J27" s="22">
        <f t="shared" si="0"/>
        <v>0.33600000000000002</v>
      </c>
      <c r="K27" s="775"/>
    </row>
    <row r="28" spans="1:12" ht="16.95" customHeight="1" x14ac:dyDescent="0.25">
      <c r="A28" s="637" t="s">
        <v>436</v>
      </c>
      <c r="B28" s="638"/>
      <c r="C28" s="639"/>
      <c r="D28" s="100" t="s">
        <v>240</v>
      </c>
      <c r="E28" s="87">
        <v>200</v>
      </c>
      <c r="F28" s="50"/>
      <c r="G28" s="88">
        <v>40</v>
      </c>
      <c r="H28" s="89">
        <v>1.5</v>
      </c>
      <c r="I28" s="43">
        <v>20</v>
      </c>
      <c r="J28" s="22">
        <f t="shared" si="0"/>
        <v>0.24</v>
      </c>
      <c r="K28" s="781" t="s">
        <v>237</v>
      </c>
    </row>
    <row r="29" spans="1:12" ht="16.95" customHeight="1" thickBot="1" x14ac:dyDescent="0.3">
      <c r="A29" s="598" t="s">
        <v>463</v>
      </c>
      <c r="B29" s="599"/>
      <c r="C29" s="600"/>
      <c r="D29" s="100" t="s">
        <v>240</v>
      </c>
      <c r="E29" s="87">
        <v>200</v>
      </c>
      <c r="F29" s="50"/>
      <c r="G29" s="88">
        <v>40</v>
      </c>
      <c r="H29" s="89">
        <v>2.5</v>
      </c>
      <c r="I29" s="43">
        <v>4</v>
      </c>
      <c r="J29" s="22">
        <f t="shared" si="0"/>
        <v>0.08</v>
      </c>
      <c r="K29" s="782"/>
    </row>
    <row r="30" spans="1:12" ht="16.95" customHeight="1" thickBot="1" x14ac:dyDescent="0.3">
      <c r="A30" s="584" t="s">
        <v>446</v>
      </c>
      <c r="B30" s="585"/>
      <c r="C30" s="585"/>
      <c r="D30" s="585"/>
      <c r="E30" s="585"/>
      <c r="F30" s="585"/>
      <c r="G30" s="585"/>
      <c r="H30" s="585"/>
      <c r="I30" s="585"/>
      <c r="J30" s="585"/>
      <c r="K30" s="586"/>
    </row>
    <row r="31" spans="1:12" ht="16.95" customHeight="1" x14ac:dyDescent="0.25">
      <c r="A31" s="634" t="s">
        <v>474</v>
      </c>
      <c r="B31" s="635"/>
      <c r="C31" s="636"/>
      <c r="D31" s="100" t="s">
        <v>164</v>
      </c>
      <c r="E31" s="87">
        <v>150</v>
      </c>
      <c r="F31" s="50"/>
      <c r="G31" s="88">
        <v>25</v>
      </c>
      <c r="H31" s="89">
        <v>4</v>
      </c>
      <c r="I31" s="43">
        <v>160</v>
      </c>
      <c r="J31" s="22">
        <f>PRODUCT(E31*0.001,G31*0.001,H31,I31)</f>
        <v>2.4</v>
      </c>
      <c r="K31" s="776" t="s">
        <v>578</v>
      </c>
      <c r="L31" s="36" t="s">
        <v>579</v>
      </c>
    </row>
    <row r="32" spans="1:12" ht="36" customHeight="1" x14ac:dyDescent="0.25">
      <c r="A32" s="592" t="s">
        <v>470</v>
      </c>
      <c r="B32" s="593"/>
      <c r="C32" s="594"/>
      <c r="D32" s="100" t="s">
        <v>239</v>
      </c>
      <c r="E32" s="87">
        <v>200</v>
      </c>
      <c r="F32" s="50"/>
      <c r="G32" s="88">
        <v>40</v>
      </c>
      <c r="H32" s="89">
        <v>6</v>
      </c>
      <c r="I32" s="43">
        <v>5</v>
      </c>
      <c r="J32" s="22">
        <f>PRODUCT(E32*0.001,G32*0.001,H32,I32)</f>
        <v>0.24</v>
      </c>
      <c r="K32" s="587" t="s">
        <v>236</v>
      </c>
    </row>
    <row r="33" spans="1:12" ht="18" customHeight="1" x14ac:dyDescent="0.25">
      <c r="A33" s="595" t="s">
        <v>471</v>
      </c>
      <c r="B33" s="596"/>
      <c r="C33" s="597"/>
      <c r="D33" s="100" t="s">
        <v>239</v>
      </c>
      <c r="E33" s="87">
        <v>200</v>
      </c>
      <c r="F33" s="50"/>
      <c r="G33" s="88">
        <v>40</v>
      </c>
      <c r="H33" s="89">
        <v>6</v>
      </c>
      <c r="I33" s="43">
        <v>3</v>
      </c>
      <c r="J33" s="22">
        <f>PRODUCT(E33*0.001,G33*0.001,H33,I33)</f>
        <v>0.14400000000000002</v>
      </c>
      <c r="K33" s="588"/>
    </row>
    <row r="34" spans="1:12" ht="16.95" customHeight="1" thickBot="1" x14ac:dyDescent="0.3">
      <c r="A34" s="598" t="s">
        <v>576</v>
      </c>
      <c r="B34" s="599"/>
      <c r="C34" s="600"/>
      <c r="D34" s="100" t="s">
        <v>240</v>
      </c>
      <c r="E34" s="87">
        <v>200</v>
      </c>
      <c r="F34" s="50" t="s">
        <v>61</v>
      </c>
      <c r="G34" s="88">
        <v>40</v>
      </c>
      <c r="H34" s="89">
        <v>2.5</v>
      </c>
      <c r="I34" s="43">
        <v>2</v>
      </c>
      <c r="J34" s="22">
        <f>PRODUCT(E34*0.001,G34*0.001,H34,I34)</f>
        <v>0.04</v>
      </c>
      <c r="K34" s="776" t="s">
        <v>238</v>
      </c>
    </row>
    <row r="35" spans="1:12" ht="16.95" customHeight="1" thickBot="1" x14ac:dyDescent="0.3">
      <c r="A35" s="182"/>
      <c r="B35" s="191" t="s">
        <v>224</v>
      </c>
      <c r="C35" s="183"/>
      <c r="D35" s="184" t="s">
        <v>154</v>
      </c>
      <c r="E35" s="185"/>
      <c r="F35" s="116"/>
      <c r="G35" s="186"/>
      <c r="H35" s="187"/>
      <c r="I35" s="188"/>
      <c r="J35" s="189"/>
      <c r="K35" s="777"/>
    </row>
    <row r="36" spans="1:12" ht="16.95" customHeight="1" x14ac:dyDescent="0.25">
      <c r="A36" s="93"/>
      <c r="B36" s="192"/>
      <c r="C36" s="95"/>
      <c r="D36" s="100" t="s">
        <v>74</v>
      </c>
      <c r="E36" s="87">
        <v>200</v>
      </c>
      <c r="F36" s="103" t="s">
        <v>61</v>
      </c>
      <c r="G36" s="88">
        <v>40</v>
      </c>
      <c r="H36" s="89">
        <v>5</v>
      </c>
      <c r="I36" s="43">
        <v>18</v>
      </c>
      <c r="J36" s="22">
        <f t="shared" ref="J36:J50" si="1">PRODUCT(E36*0.001,G36*0.001,H36,I36)</f>
        <v>0.72</v>
      </c>
      <c r="K36" s="776"/>
    </row>
    <row r="37" spans="1:12" ht="16.95" customHeight="1" x14ac:dyDescent="0.25">
      <c r="A37" s="93"/>
      <c r="B37" s="192"/>
      <c r="C37" s="95"/>
      <c r="D37" s="100" t="s">
        <v>121</v>
      </c>
      <c r="E37" s="87">
        <v>80</v>
      </c>
      <c r="F37" s="103" t="s">
        <v>61</v>
      </c>
      <c r="G37" s="88">
        <v>80</v>
      </c>
      <c r="H37" s="89">
        <v>1.5</v>
      </c>
      <c r="I37" s="43">
        <v>30</v>
      </c>
      <c r="J37" s="22">
        <f t="shared" si="1"/>
        <v>0.28800000000000003</v>
      </c>
      <c r="K37" s="776"/>
    </row>
    <row r="38" spans="1:12" ht="16.95" customHeight="1" x14ac:dyDescent="0.25">
      <c r="A38" s="93"/>
      <c r="B38" s="192"/>
      <c r="C38" s="95"/>
      <c r="D38" s="100" t="s">
        <v>122</v>
      </c>
      <c r="E38" s="87">
        <v>80</v>
      </c>
      <c r="F38" s="103" t="s">
        <v>61</v>
      </c>
      <c r="G38" s="88">
        <v>80</v>
      </c>
      <c r="H38" s="89">
        <v>1</v>
      </c>
      <c r="I38" s="43">
        <v>30</v>
      </c>
      <c r="J38" s="22">
        <f t="shared" si="1"/>
        <v>0.192</v>
      </c>
      <c r="K38" s="776"/>
    </row>
    <row r="39" spans="1:12" ht="16.95" customHeight="1" x14ac:dyDescent="0.25">
      <c r="A39" s="93"/>
      <c r="B39" s="192"/>
      <c r="C39" s="95"/>
      <c r="D39" s="100" t="s">
        <v>123</v>
      </c>
      <c r="E39" s="87">
        <v>40</v>
      </c>
      <c r="F39" s="103" t="s">
        <v>61</v>
      </c>
      <c r="G39" s="88">
        <v>80</v>
      </c>
      <c r="H39" s="89">
        <v>5</v>
      </c>
      <c r="I39" s="43">
        <v>12</v>
      </c>
      <c r="J39" s="22">
        <f t="shared" si="1"/>
        <v>0.192</v>
      </c>
      <c r="K39" s="776"/>
    </row>
    <row r="40" spans="1:12" ht="16.95" customHeight="1" thickBot="1" x14ac:dyDescent="0.3">
      <c r="A40" s="174"/>
      <c r="B40" s="193"/>
      <c r="C40" s="175"/>
      <c r="D40" s="176" t="s">
        <v>124</v>
      </c>
      <c r="E40" s="177">
        <v>40</v>
      </c>
      <c r="F40" s="190" t="s">
        <v>61</v>
      </c>
      <c r="G40" s="178">
        <v>60</v>
      </c>
      <c r="H40" s="179">
        <v>5</v>
      </c>
      <c r="I40" s="180">
        <v>12</v>
      </c>
      <c r="J40" s="181">
        <f t="shared" si="1"/>
        <v>0.14399999999999999</v>
      </c>
      <c r="K40" s="778"/>
    </row>
    <row r="41" spans="1:12" ht="16.95" customHeight="1" thickBot="1" x14ac:dyDescent="0.3">
      <c r="A41" s="182"/>
      <c r="B41" s="191" t="s">
        <v>225</v>
      </c>
      <c r="C41" s="183"/>
      <c r="D41" s="184" t="s">
        <v>156</v>
      </c>
      <c r="E41" s="185"/>
      <c r="F41" s="116"/>
      <c r="G41" s="186"/>
      <c r="H41" s="187"/>
      <c r="I41" s="188"/>
      <c r="J41" s="189"/>
      <c r="K41" s="777"/>
    </row>
    <row r="42" spans="1:12" ht="16.95" customHeight="1" x14ac:dyDescent="0.25">
      <c r="A42" s="634" t="s">
        <v>581</v>
      </c>
      <c r="B42" s="635"/>
      <c r="C42" s="636"/>
      <c r="D42" s="101" t="s">
        <v>155</v>
      </c>
      <c r="E42" s="102">
        <v>120</v>
      </c>
      <c r="F42" s="103" t="s">
        <v>61</v>
      </c>
      <c r="G42" s="98">
        <v>180</v>
      </c>
      <c r="H42" s="99">
        <v>5.5</v>
      </c>
      <c r="I42" s="104">
        <v>5</v>
      </c>
      <c r="J42" s="96">
        <f>PRODUCT(E42*0.001,G42*0.001,H42,I42)</f>
        <v>0.59399999999999997</v>
      </c>
      <c r="K42" s="776"/>
    </row>
    <row r="43" spans="1:12" ht="16.95" customHeight="1" x14ac:dyDescent="0.25">
      <c r="A43" s="640" t="s">
        <v>465</v>
      </c>
      <c r="B43" s="641"/>
      <c r="C43" s="642"/>
      <c r="D43" s="101" t="s">
        <v>155</v>
      </c>
      <c r="E43" s="102">
        <v>120</v>
      </c>
      <c r="F43" s="103" t="s">
        <v>61</v>
      </c>
      <c r="G43" s="98">
        <v>180</v>
      </c>
      <c r="H43" s="99">
        <v>5.5</v>
      </c>
      <c r="I43" s="104">
        <v>2</v>
      </c>
      <c r="J43" s="96">
        <f t="shared" si="1"/>
        <v>0.23759999999999998</v>
      </c>
      <c r="K43" s="776"/>
    </row>
    <row r="44" spans="1:12" ht="16.95" customHeight="1" x14ac:dyDescent="0.25">
      <c r="A44" s="637" t="s">
        <v>466</v>
      </c>
      <c r="B44" s="638"/>
      <c r="C44" s="639"/>
      <c r="D44" s="101" t="s">
        <v>155</v>
      </c>
      <c r="E44" s="102">
        <v>120</v>
      </c>
      <c r="F44" s="103" t="s">
        <v>61</v>
      </c>
      <c r="G44" s="98">
        <v>180</v>
      </c>
      <c r="H44" s="99">
        <v>5.5</v>
      </c>
      <c r="I44" s="104">
        <v>2</v>
      </c>
      <c r="J44" s="96">
        <f t="shared" ref="J44" si="2">PRODUCT(E44*0.001,G44*0.001,H44,I44)</f>
        <v>0.23759999999999998</v>
      </c>
      <c r="K44" s="776"/>
    </row>
    <row r="45" spans="1:12" ht="16.95" customHeight="1" x14ac:dyDescent="0.25">
      <c r="A45" s="93"/>
      <c r="B45" s="192"/>
      <c r="C45" s="95"/>
      <c r="D45" s="100" t="s">
        <v>121</v>
      </c>
      <c r="E45" s="87">
        <v>80</v>
      </c>
      <c r="F45" s="103" t="s">
        <v>61</v>
      </c>
      <c r="G45" s="88">
        <v>80</v>
      </c>
      <c r="H45" s="89">
        <v>1.3</v>
      </c>
      <c r="I45" s="43">
        <v>40</v>
      </c>
      <c r="J45" s="22">
        <f t="shared" si="1"/>
        <v>0.33280000000000004</v>
      </c>
      <c r="K45" s="776"/>
      <c r="L45" s="36" t="s">
        <v>572</v>
      </c>
    </row>
    <row r="46" spans="1:12" ht="16.95" customHeight="1" x14ac:dyDescent="0.25">
      <c r="A46" s="93"/>
      <c r="B46" s="192"/>
      <c r="C46" s="95"/>
      <c r="D46" s="100" t="s">
        <v>122</v>
      </c>
      <c r="E46" s="87">
        <v>80</v>
      </c>
      <c r="F46" s="103" t="s">
        <v>61</v>
      </c>
      <c r="G46" s="88">
        <v>80</v>
      </c>
      <c r="H46" s="89">
        <v>1</v>
      </c>
      <c r="I46" s="43">
        <v>40</v>
      </c>
      <c r="J46" s="22">
        <f t="shared" si="1"/>
        <v>0.25600000000000001</v>
      </c>
      <c r="K46" s="776"/>
    </row>
    <row r="47" spans="1:12" ht="16.95" customHeight="1" x14ac:dyDescent="0.25">
      <c r="A47" s="93"/>
      <c r="B47" s="192"/>
      <c r="C47" s="95"/>
      <c r="D47" s="100" t="s">
        <v>644</v>
      </c>
      <c r="E47" s="87">
        <v>150</v>
      </c>
      <c r="F47" s="103" t="s">
        <v>61</v>
      </c>
      <c r="G47" s="88">
        <v>50</v>
      </c>
      <c r="H47" s="89">
        <v>1</v>
      </c>
      <c r="I47" s="43">
        <v>60</v>
      </c>
      <c r="J47" s="22">
        <f t="shared" si="1"/>
        <v>0.44999999999999996</v>
      </c>
      <c r="K47" s="776"/>
    </row>
    <row r="48" spans="1:12" ht="27" customHeight="1" x14ac:dyDescent="0.25">
      <c r="A48" s="93"/>
      <c r="B48" s="192"/>
      <c r="C48" s="95"/>
      <c r="D48" s="100" t="s">
        <v>74</v>
      </c>
      <c r="E48" s="87">
        <v>230</v>
      </c>
      <c r="F48" s="103" t="s">
        <v>61</v>
      </c>
      <c r="G48" s="88">
        <v>30</v>
      </c>
      <c r="H48" s="89">
        <v>5</v>
      </c>
      <c r="I48" s="43">
        <v>40</v>
      </c>
      <c r="J48" s="22">
        <f t="shared" si="1"/>
        <v>1.3800000000000001</v>
      </c>
      <c r="K48" s="409" t="s">
        <v>464</v>
      </c>
    </row>
    <row r="49" spans="1:11" ht="16.95" customHeight="1" x14ac:dyDescent="0.25">
      <c r="A49" s="93"/>
      <c r="B49" s="192"/>
      <c r="C49" s="95"/>
      <c r="D49" s="100" t="s">
        <v>123</v>
      </c>
      <c r="E49" s="87">
        <v>40</v>
      </c>
      <c r="F49" s="103" t="s">
        <v>61</v>
      </c>
      <c r="G49" s="88">
        <v>80</v>
      </c>
      <c r="H49" s="89">
        <v>5</v>
      </c>
      <c r="I49" s="43">
        <v>20</v>
      </c>
      <c r="J49" s="22">
        <f t="shared" si="1"/>
        <v>0.32</v>
      </c>
      <c r="K49" s="776"/>
    </row>
    <row r="50" spans="1:11" ht="16.95" customHeight="1" thickBot="1" x14ac:dyDescent="0.3">
      <c r="A50" s="391"/>
      <c r="B50" s="392"/>
      <c r="C50" s="393"/>
      <c r="D50" s="394" t="s">
        <v>124</v>
      </c>
      <c r="E50" s="395">
        <v>40</v>
      </c>
      <c r="F50" s="396" t="s">
        <v>61</v>
      </c>
      <c r="G50" s="397">
        <v>60</v>
      </c>
      <c r="H50" s="398">
        <v>5</v>
      </c>
      <c r="I50" s="399">
        <v>20</v>
      </c>
      <c r="J50" s="400">
        <f t="shared" si="1"/>
        <v>0.23999999999999996</v>
      </c>
      <c r="K50" s="779"/>
    </row>
    <row r="51" spans="1:11" ht="16.95" customHeight="1" thickBot="1" x14ac:dyDescent="0.3">
      <c r="A51" s="93"/>
      <c r="B51" s="192" t="s">
        <v>103</v>
      </c>
      <c r="C51" s="95"/>
      <c r="D51" s="100" t="s">
        <v>242</v>
      </c>
      <c r="E51" s="87">
        <v>100</v>
      </c>
      <c r="F51" s="50"/>
      <c r="G51" s="88">
        <v>200</v>
      </c>
      <c r="H51" s="89">
        <v>4</v>
      </c>
      <c r="I51" s="43">
        <v>4</v>
      </c>
      <c r="J51" s="96">
        <f>PRODUCT(E51*0.001,G51*0.001,H51,I51)</f>
        <v>0.32000000000000006</v>
      </c>
      <c r="K51" s="97"/>
    </row>
    <row r="52" spans="1:11" ht="16.95" customHeight="1" thickBot="1" x14ac:dyDescent="0.3">
      <c r="A52" s="601"/>
      <c r="B52" s="602"/>
      <c r="C52" s="603"/>
      <c r="D52" s="113" t="s">
        <v>39</v>
      </c>
      <c r="E52" s="114"/>
      <c r="F52" s="11"/>
      <c r="G52" s="115"/>
      <c r="H52" s="116"/>
      <c r="I52" s="117">
        <f>SUM(I19:I51)</f>
        <v>925</v>
      </c>
      <c r="J52" s="118">
        <f>SUM(J18:J51)</f>
        <v>19.971999999999998</v>
      </c>
      <c r="K52" s="72"/>
    </row>
  </sheetData>
  <mergeCells count="40">
    <mergeCell ref="A34:C34"/>
    <mergeCell ref="A31:C31"/>
    <mergeCell ref="A28:C28"/>
    <mergeCell ref="A43:C43"/>
    <mergeCell ref="A44:C44"/>
    <mergeCell ref="A42:C42"/>
    <mergeCell ref="A33:C33"/>
    <mergeCell ref="A32:C32"/>
    <mergeCell ref="A29:C29"/>
    <mergeCell ref="A8:K8"/>
    <mergeCell ref="I13:I16"/>
    <mergeCell ref="A6:P6"/>
    <mergeCell ref="A7:P7"/>
    <mergeCell ref="A21:C21"/>
    <mergeCell ref="A17:K17"/>
    <mergeCell ref="A52:C52"/>
    <mergeCell ref="K11:K16"/>
    <mergeCell ref="E11:J11"/>
    <mergeCell ref="E12:J12"/>
    <mergeCell ref="A11:C11"/>
    <mergeCell ref="D11:D16"/>
    <mergeCell ref="A12:C12"/>
    <mergeCell ref="A13:A16"/>
    <mergeCell ref="B13:B16"/>
    <mergeCell ref="J13:J16"/>
    <mergeCell ref="C13:C16"/>
    <mergeCell ref="E13:G16"/>
    <mergeCell ref="H13:H16"/>
    <mergeCell ref="A19:C19"/>
    <mergeCell ref="A20:C20"/>
    <mergeCell ref="K28:K29"/>
    <mergeCell ref="A23:K23"/>
    <mergeCell ref="A30:K30"/>
    <mergeCell ref="K32:K33"/>
    <mergeCell ref="K25:K27"/>
    <mergeCell ref="K19:K21"/>
    <mergeCell ref="A25:C25"/>
    <mergeCell ref="A26:C26"/>
    <mergeCell ref="A27:C27"/>
    <mergeCell ref="A22:C22"/>
  </mergeCells>
  <pageMargins left="0.98425196850393704" right="0.39370078740157483" top="0.98425196850393704" bottom="0.39370078740157483" header="0.51181102362204722" footer="0.19685039370078741"/>
  <pageSetup paperSize="9" scale="69" firstPageNumber="24" fitToHeight="0" orientation="landscape" horizontalDpi="300" verticalDpi="300" r:id="rId1"/>
  <headerFooter alignWithMargins="0">
    <oddFooter>&amp;R&amp;P</oddFooter>
  </headerFooter>
  <rowBreaks count="1" manualBreakCount="1">
    <brk id="2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M42"/>
  <sheetViews>
    <sheetView tabSelected="1" view="pageBreakPreview" topLeftCell="A31" zoomScale="70" zoomScaleNormal="85" zoomScaleSheetLayoutView="70" zoomScalePageLayoutView="55" workbookViewId="0">
      <selection activeCell="O333" sqref="O333"/>
    </sheetView>
  </sheetViews>
  <sheetFormatPr defaultRowHeight="13.2" x14ac:dyDescent="0.25"/>
  <cols>
    <col min="1" max="1" width="8.5546875" customWidth="1"/>
    <col min="2" max="2" width="43" customWidth="1"/>
    <col min="3" max="6" width="9.5546875" customWidth="1"/>
    <col min="7" max="7" width="7.5546875" customWidth="1"/>
    <col min="8" max="8" width="13.21875" bestFit="1" customWidth="1"/>
    <col min="9" max="10" width="10.5546875" customWidth="1"/>
    <col min="11" max="11" width="15.33203125" customWidth="1"/>
    <col min="12" max="12" width="18.33203125" customWidth="1"/>
  </cols>
  <sheetData>
    <row r="1" spans="1:195" ht="17.399999999999999" x14ac:dyDescent="0.3">
      <c r="A1" s="19" t="s">
        <v>147</v>
      </c>
      <c r="F1" s="39"/>
      <c r="G1" s="39"/>
      <c r="H1" s="39"/>
      <c r="I1" s="39"/>
      <c r="J1" s="40"/>
      <c r="K1" s="39"/>
      <c r="L1" s="39"/>
      <c r="M1" s="39"/>
      <c r="N1" s="40"/>
      <c r="O1" s="39"/>
      <c r="P1" s="39"/>
      <c r="Q1" s="39"/>
      <c r="R1" s="39"/>
      <c r="S1" s="40"/>
      <c r="T1" s="39"/>
      <c r="U1" s="39"/>
      <c r="V1" s="39"/>
      <c r="W1" s="39"/>
      <c r="X1" s="39"/>
      <c r="Y1" s="40"/>
      <c r="Z1" s="39"/>
      <c r="AA1" s="41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</row>
    <row r="2" spans="1:195" ht="15" x14ac:dyDescent="0.25">
      <c r="A2" s="8" t="s">
        <v>475</v>
      </c>
      <c r="F2" s="8"/>
      <c r="G2" s="8"/>
      <c r="H2" s="8"/>
      <c r="I2" s="8"/>
      <c r="J2" s="9"/>
      <c r="K2" s="8"/>
      <c r="L2" s="8"/>
      <c r="M2" s="8"/>
      <c r="N2" s="9"/>
      <c r="O2" s="8"/>
      <c r="P2" s="8"/>
      <c r="Q2" s="8"/>
      <c r="R2" s="8"/>
      <c r="S2" s="9"/>
      <c r="T2" s="8"/>
      <c r="U2" s="8"/>
      <c r="V2" s="8"/>
      <c r="W2" s="8"/>
      <c r="X2" s="8"/>
      <c r="Y2" s="9"/>
      <c r="Z2" s="8"/>
      <c r="AA2" s="42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</row>
    <row r="3" spans="1:195" ht="15" x14ac:dyDescent="0.25">
      <c r="A3" s="8" t="s">
        <v>125</v>
      </c>
      <c r="F3" s="8"/>
      <c r="G3" s="8"/>
      <c r="H3" s="8"/>
      <c r="I3" s="8"/>
      <c r="J3" s="9"/>
      <c r="K3" s="8"/>
      <c r="L3" s="8"/>
      <c r="M3" s="8"/>
      <c r="N3" s="9"/>
      <c r="O3" s="8"/>
      <c r="P3" s="8"/>
      <c r="Q3" s="8"/>
      <c r="R3" s="8"/>
      <c r="S3" s="9"/>
      <c r="T3" s="8"/>
      <c r="U3" s="8"/>
      <c r="V3" s="8"/>
      <c r="W3" s="8"/>
      <c r="X3" s="8"/>
      <c r="Y3" s="9"/>
      <c r="Z3" s="8"/>
      <c r="AA3" s="42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</row>
    <row r="4" spans="1:195" ht="15" x14ac:dyDescent="0.25">
      <c r="A4" s="8" t="s">
        <v>476</v>
      </c>
      <c r="B4" s="20"/>
      <c r="C4" s="20"/>
      <c r="F4" s="8"/>
      <c r="G4" s="8"/>
      <c r="H4" s="8"/>
      <c r="I4" s="8"/>
      <c r="J4" s="9"/>
      <c r="K4" s="8"/>
      <c r="L4" s="8"/>
      <c r="M4" s="8"/>
      <c r="N4" s="9"/>
      <c r="O4" s="8"/>
      <c r="P4" s="8"/>
      <c r="Q4" s="8"/>
      <c r="R4" s="8"/>
      <c r="S4" s="9"/>
      <c r="T4" s="8"/>
      <c r="U4" s="8"/>
      <c r="V4" s="8"/>
      <c r="W4" s="8"/>
      <c r="X4" s="8"/>
      <c r="Y4" s="9"/>
      <c r="Z4" s="8"/>
      <c r="AA4" s="42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</row>
    <row r="5" spans="1:195" ht="15" x14ac:dyDescent="0.25">
      <c r="A5" s="8"/>
    </row>
    <row r="6" spans="1:195" ht="20.100000000000001" customHeight="1" x14ac:dyDescent="0.3">
      <c r="A6" s="658" t="s">
        <v>52</v>
      </c>
      <c r="B6" s="658"/>
      <c r="C6" s="658"/>
      <c r="D6" s="658"/>
      <c r="E6" s="658"/>
      <c r="F6" s="658"/>
    </row>
    <row r="7" spans="1:195" ht="8.1" customHeight="1" thickBot="1" x14ac:dyDescent="0.35">
      <c r="A7" s="21"/>
      <c r="B7" s="21"/>
      <c r="C7" s="21"/>
      <c r="D7" s="21"/>
      <c r="E7" s="21"/>
      <c r="F7" s="21"/>
    </row>
    <row r="8" spans="1:195" ht="15" customHeight="1" x14ac:dyDescent="0.25">
      <c r="A8" s="659" t="s">
        <v>0</v>
      </c>
      <c r="B8" s="661" t="s">
        <v>35</v>
      </c>
      <c r="C8" s="663" t="s">
        <v>43</v>
      </c>
      <c r="D8" s="665" t="s">
        <v>53</v>
      </c>
      <c r="E8" s="666"/>
      <c r="F8" s="666"/>
      <c r="G8" s="667"/>
      <c r="H8" s="644" t="s">
        <v>508</v>
      </c>
      <c r="I8" s="645"/>
      <c r="J8" s="58" t="s">
        <v>54</v>
      </c>
      <c r="K8" s="646" t="s">
        <v>40</v>
      </c>
      <c r="L8" s="648" t="s">
        <v>42</v>
      </c>
    </row>
    <row r="9" spans="1:195" ht="31.2" customHeight="1" thickBot="1" x14ac:dyDescent="0.3">
      <c r="A9" s="660"/>
      <c r="B9" s="662"/>
      <c r="C9" s="664"/>
      <c r="D9" s="28" t="s">
        <v>44</v>
      </c>
      <c r="E9" s="28" t="s">
        <v>45</v>
      </c>
      <c r="F9" s="28" t="s">
        <v>46</v>
      </c>
      <c r="G9" s="57" t="s">
        <v>55</v>
      </c>
      <c r="H9" s="59" t="s">
        <v>39</v>
      </c>
      <c r="I9" s="28" t="s">
        <v>56</v>
      </c>
      <c r="J9" s="60" t="s">
        <v>57</v>
      </c>
      <c r="K9" s="647"/>
      <c r="L9" s="649"/>
    </row>
    <row r="10" spans="1:195" ht="31.2" customHeight="1" thickBot="1" x14ac:dyDescent="0.35">
      <c r="A10" s="653" t="s">
        <v>467</v>
      </c>
      <c r="B10" s="654"/>
      <c r="C10" s="654"/>
      <c r="D10" s="654"/>
      <c r="E10" s="654"/>
      <c r="F10" s="654"/>
      <c r="G10" s="654"/>
      <c r="H10" s="654"/>
      <c r="I10" s="654"/>
      <c r="J10" s="654"/>
      <c r="K10" s="654"/>
      <c r="L10" s="655"/>
    </row>
    <row r="11" spans="1:195" ht="72" customHeight="1" thickBot="1" x14ac:dyDescent="0.3">
      <c r="A11" s="68" t="s">
        <v>103</v>
      </c>
      <c r="B11" s="164" t="s">
        <v>186</v>
      </c>
      <c r="C11" s="55"/>
      <c r="D11" s="54">
        <v>0.2</v>
      </c>
      <c r="E11" s="54">
        <v>0.25</v>
      </c>
      <c r="F11" s="54">
        <v>5</v>
      </c>
      <c r="G11" s="61">
        <v>3</v>
      </c>
      <c r="H11" s="55">
        <f>D11*E11*F11*G11</f>
        <v>0.75</v>
      </c>
      <c r="I11" s="54"/>
      <c r="J11" s="62"/>
      <c r="K11" s="56" t="s">
        <v>209</v>
      </c>
      <c r="L11" s="77" t="s">
        <v>527</v>
      </c>
    </row>
    <row r="12" spans="1:195" ht="72" customHeight="1" thickBot="1" x14ac:dyDescent="0.3">
      <c r="A12" s="68" t="s">
        <v>104</v>
      </c>
      <c r="B12" s="164" t="s">
        <v>187</v>
      </c>
      <c r="C12" s="55"/>
      <c r="D12" s="54">
        <v>0.2</v>
      </c>
      <c r="E12" s="54">
        <v>0.5</v>
      </c>
      <c r="F12" s="54">
        <f>13+19</f>
        <v>32</v>
      </c>
      <c r="G12" s="61">
        <v>1</v>
      </c>
      <c r="H12" s="55">
        <f>D12*E12*F12*G12</f>
        <v>3.2</v>
      </c>
      <c r="I12" s="54">
        <f>H12*0.4</f>
        <v>1.2800000000000002</v>
      </c>
      <c r="J12" s="62">
        <f>H12-I12</f>
        <v>1.92</v>
      </c>
      <c r="K12" s="56" t="s">
        <v>188</v>
      </c>
      <c r="L12" s="77"/>
      <c r="O12" t="s">
        <v>509</v>
      </c>
    </row>
    <row r="13" spans="1:195" ht="111" customHeight="1" thickBot="1" x14ac:dyDescent="0.3">
      <c r="A13" s="68" t="s">
        <v>127</v>
      </c>
      <c r="B13" s="164" t="s">
        <v>189</v>
      </c>
      <c r="C13" s="55"/>
      <c r="D13" s="54"/>
      <c r="E13" s="54"/>
      <c r="F13" s="54"/>
      <c r="G13" s="61"/>
      <c r="H13" s="55">
        <v>0.3</v>
      </c>
      <c r="I13" s="54">
        <f>H13</f>
        <v>0.3</v>
      </c>
      <c r="J13" s="62"/>
      <c r="K13" s="56" t="s">
        <v>126</v>
      </c>
      <c r="L13" s="77"/>
    </row>
    <row r="14" spans="1:195" ht="63.75" customHeight="1" thickBot="1" x14ac:dyDescent="0.3">
      <c r="A14" s="68" t="s">
        <v>128</v>
      </c>
      <c r="B14" s="164" t="s">
        <v>510</v>
      </c>
      <c r="C14" s="55">
        <v>28</v>
      </c>
      <c r="D14" s="54"/>
      <c r="E14" s="54"/>
      <c r="F14" s="54"/>
      <c r="G14" s="61"/>
      <c r="H14" s="55"/>
      <c r="I14" s="54"/>
      <c r="J14" s="62"/>
      <c r="K14" s="56" t="s">
        <v>126</v>
      </c>
      <c r="L14" s="77" t="s">
        <v>512</v>
      </c>
    </row>
    <row r="15" spans="1:195" ht="54" customHeight="1" thickBot="1" x14ac:dyDescent="0.3">
      <c r="A15" s="68" t="s">
        <v>107</v>
      </c>
      <c r="B15" s="312" t="s">
        <v>210</v>
      </c>
      <c r="C15" s="313"/>
      <c r="D15" s="314">
        <v>1.2</v>
      </c>
      <c r="E15" s="314">
        <v>0.6</v>
      </c>
      <c r="F15" s="314">
        <v>0.9</v>
      </c>
      <c r="G15" s="315">
        <v>2</v>
      </c>
      <c r="H15" s="313">
        <f>E15*D15*F15*G15</f>
        <v>1.296</v>
      </c>
      <c r="I15" s="314">
        <f>H15*0.6</f>
        <v>0.77759999999999996</v>
      </c>
      <c r="J15" s="316">
        <f>H15-I15</f>
        <v>0.51840000000000008</v>
      </c>
      <c r="K15" s="317" t="s">
        <v>188</v>
      </c>
      <c r="L15" s="318" t="s">
        <v>513</v>
      </c>
    </row>
    <row r="16" spans="1:195" ht="71.400000000000006" customHeight="1" thickBot="1" x14ac:dyDescent="0.3">
      <c r="A16" s="68" t="s">
        <v>502</v>
      </c>
      <c r="B16" s="164" t="s">
        <v>503</v>
      </c>
      <c r="C16" s="55">
        <f>130+25+34</f>
        <v>189</v>
      </c>
      <c r="D16" s="54"/>
      <c r="E16" s="54"/>
      <c r="F16" s="54"/>
      <c r="G16" s="61"/>
      <c r="H16" s="55"/>
      <c r="I16" s="54"/>
      <c r="J16" s="62"/>
      <c r="K16" s="56" t="s">
        <v>515</v>
      </c>
      <c r="L16" s="77"/>
      <c r="M16" t="s">
        <v>517</v>
      </c>
    </row>
    <row r="17" spans="1:15" ht="34.200000000000003" customHeight="1" x14ac:dyDescent="0.25">
      <c r="A17" s="656" t="s">
        <v>504</v>
      </c>
      <c r="B17" s="308" t="s">
        <v>521</v>
      </c>
      <c r="C17" s="305">
        <f>F17*E17</f>
        <v>19.2</v>
      </c>
      <c r="D17" s="173">
        <v>0.3</v>
      </c>
      <c r="E17" s="173">
        <v>1.2</v>
      </c>
      <c r="F17" s="173">
        <v>16</v>
      </c>
      <c r="G17" s="306">
        <v>1</v>
      </c>
      <c r="H17" s="305">
        <f>D17*C17*G17</f>
        <v>5.76</v>
      </c>
      <c r="I17" s="173">
        <f t="shared" ref="I17:I18" si="0">H17</f>
        <v>5.76</v>
      </c>
      <c r="J17" s="307"/>
      <c r="K17" s="309" t="s">
        <v>516</v>
      </c>
      <c r="L17" s="166"/>
    </row>
    <row r="18" spans="1:15" ht="34.200000000000003" customHeight="1" thickBot="1" x14ac:dyDescent="0.3">
      <c r="A18" s="657"/>
      <c r="B18" s="311" t="s">
        <v>522</v>
      </c>
      <c r="C18" s="55">
        <f>F18*E18</f>
        <v>25.2</v>
      </c>
      <c r="D18" s="54">
        <v>0.05</v>
      </c>
      <c r="E18" s="54">
        <v>1.2</v>
      </c>
      <c r="F18" s="54">
        <v>21</v>
      </c>
      <c r="G18" s="61">
        <v>1</v>
      </c>
      <c r="H18" s="55">
        <f>D18*C18*G18</f>
        <v>1.26</v>
      </c>
      <c r="I18" s="54">
        <f t="shared" si="0"/>
        <v>1.26</v>
      </c>
      <c r="J18" s="62"/>
      <c r="K18" s="310" t="s">
        <v>516</v>
      </c>
      <c r="L18" s="77"/>
    </row>
    <row r="19" spans="1:15" ht="51" customHeight="1" thickBot="1" x14ac:dyDescent="0.3">
      <c r="A19" s="68" t="s">
        <v>500</v>
      </c>
      <c r="B19" s="164" t="s">
        <v>501</v>
      </c>
      <c r="C19" s="55"/>
      <c r="D19" s="54"/>
      <c r="E19" s="54"/>
      <c r="F19" s="54">
        <v>1.5</v>
      </c>
      <c r="G19" s="61">
        <v>12</v>
      </c>
      <c r="H19" s="55"/>
      <c r="I19" s="54"/>
      <c r="J19" s="62"/>
      <c r="K19" s="56" t="s">
        <v>531</v>
      </c>
      <c r="L19" s="77"/>
    </row>
    <row r="20" spans="1:15" ht="62.4" customHeight="1" thickBot="1" x14ac:dyDescent="0.3">
      <c r="A20" s="68" t="s">
        <v>505</v>
      </c>
      <c r="B20" s="388" t="s">
        <v>529</v>
      </c>
      <c r="C20" s="55"/>
      <c r="D20" s="54">
        <v>0.8</v>
      </c>
      <c r="E20" s="54">
        <v>0.7</v>
      </c>
      <c r="F20" s="54">
        <v>0.7</v>
      </c>
      <c r="G20" s="61">
        <v>2</v>
      </c>
      <c r="H20" s="55">
        <f>D20*E20*F20*G20</f>
        <v>0.78399999999999992</v>
      </c>
      <c r="I20" s="54">
        <f>H20*0.4</f>
        <v>0.31359999999999999</v>
      </c>
      <c r="J20" s="62">
        <f>H20-I20</f>
        <v>0.47039999999999993</v>
      </c>
      <c r="K20" s="56" t="s">
        <v>188</v>
      </c>
      <c r="L20" s="77" t="s">
        <v>571</v>
      </c>
    </row>
    <row r="21" spans="1:15" ht="30.6" customHeight="1" thickBot="1" x14ac:dyDescent="0.3">
      <c r="A21" s="68" t="s">
        <v>506</v>
      </c>
      <c r="B21" s="164" t="s">
        <v>507</v>
      </c>
      <c r="C21" s="55"/>
      <c r="D21" s="54">
        <v>0.2</v>
      </c>
      <c r="E21" s="54">
        <v>0.2</v>
      </c>
      <c r="F21" s="54">
        <v>4.4000000000000004</v>
      </c>
      <c r="G21" s="61">
        <v>1</v>
      </c>
      <c r="H21" s="55"/>
      <c r="I21" s="54"/>
      <c r="J21" s="62"/>
      <c r="K21" s="56" t="s">
        <v>126</v>
      </c>
      <c r="L21" s="77"/>
    </row>
    <row r="22" spans="1:15" ht="51.6" customHeight="1" thickBot="1" x14ac:dyDescent="0.3">
      <c r="A22" s="304" t="s">
        <v>434</v>
      </c>
      <c r="B22" s="164" t="s">
        <v>530</v>
      </c>
      <c r="C22" s="55"/>
      <c r="D22" s="54">
        <v>0.15</v>
      </c>
      <c r="E22" s="54">
        <v>1</v>
      </c>
      <c r="F22" s="54">
        <v>7.5</v>
      </c>
      <c r="G22" s="61">
        <v>1</v>
      </c>
      <c r="H22" s="55">
        <f>D22*E22*F22*G22</f>
        <v>1.125</v>
      </c>
      <c r="I22" s="54"/>
      <c r="J22" s="62">
        <f>H22</f>
        <v>1.125</v>
      </c>
      <c r="K22" s="56" t="s">
        <v>188</v>
      </c>
      <c r="L22" s="77" t="s">
        <v>512</v>
      </c>
    </row>
    <row r="23" spans="1:15" ht="31.2" customHeight="1" thickBot="1" x14ac:dyDescent="0.35">
      <c r="A23" s="653" t="s">
        <v>598</v>
      </c>
      <c r="B23" s="654"/>
      <c r="C23" s="654"/>
      <c r="D23" s="654"/>
      <c r="E23" s="654"/>
      <c r="F23" s="654"/>
      <c r="G23" s="654"/>
      <c r="H23" s="654"/>
      <c r="I23" s="654"/>
      <c r="J23" s="654"/>
      <c r="K23" s="654"/>
      <c r="L23" s="655"/>
    </row>
    <row r="24" spans="1:15" ht="72" customHeight="1" thickBot="1" x14ac:dyDescent="0.3">
      <c r="A24" s="68" t="s">
        <v>104</v>
      </c>
      <c r="B24" s="164" t="s">
        <v>187</v>
      </c>
      <c r="C24" s="55"/>
      <c r="D24" s="54">
        <v>0.2</v>
      </c>
      <c r="E24" s="54">
        <v>0.5</v>
      </c>
      <c r="F24" s="54">
        <f>19.5+5+1.5</f>
        <v>26</v>
      </c>
      <c r="G24" s="61">
        <v>1</v>
      </c>
      <c r="H24" s="55">
        <f>D24*E24*F24*G24</f>
        <v>2.6</v>
      </c>
      <c r="I24" s="54">
        <f>H24*0.4</f>
        <v>1.04</v>
      </c>
      <c r="J24" s="62">
        <f>H24-I24</f>
        <v>1.56</v>
      </c>
      <c r="K24" s="56" t="s">
        <v>188</v>
      </c>
      <c r="L24" s="77"/>
      <c r="O24" t="s">
        <v>509</v>
      </c>
    </row>
    <row r="25" spans="1:15" ht="93" customHeight="1" thickBot="1" x14ac:dyDescent="0.3">
      <c r="A25" s="68" t="s">
        <v>127</v>
      </c>
      <c r="B25" s="164" t="s">
        <v>189</v>
      </c>
      <c r="C25" s="55"/>
      <c r="D25" s="54"/>
      <c r="E25" s="54"/>
      <c r="F25" s="54"/>
      <c r="G25" s="61"/>
      <c r="H25" s="55">
        <v>0.4</v>
      </c>
      <c r="I25" s="54">
        <f>H25</f>
        <v>0.4</v>
      </c>
      <c r="J25" s="62"/>
      <c r="K25" s="56" t="s">
        <v>126</v>
      </c>
      <c r="L25" s="77"/>
    </row>
    <row r="26" spans="1:15" ht="63.75" customHeight="1" thickBot="1" x14ac:dyDescent="0.3">
      <c r="A26" s="68" t="s">
        <v>128</v>
      </c>
      <c r="B26" s="164" t="s">
        <v>510</v>
      </c>
      <c r="C26" s="55">
        <v>82</v>
      </c>
      <c r="D26" s="54"/>
      <c r="E26" s="54"/>
      <c r="F26" s="54"/>
      <c r="G26" s="61"/>
      <c r="H26" s="55"/>
      <c r="I26" s="54"/>
      <c r="J26" s="62"/>
      <c r="K26" s="56" t="s">
        <v>126</v>
      </c>
      <c r="L26" s="77" t="s">
        <v>511</v>
      </c>
    </row>
    <row r="27" spans="1:15" ht="52.2" customHeight="1" thickBot="1" x14ac:dyDescent="0.3">
      <c r="A27" s="390" t="s">
        <v>107</v>
      </c>
      <c r="B27" s="312" t="s">
        <v>210</v>
      </c>
      <c r="C27" s="55"/>
      <c r="D27" s="54">
        <v>1.3</v>
      </c>
      <c r="E27" s="54">
        <v>0.6</v>
      </c>
      <c r="F27" s="54">
        <v>0.9</v>
      </c>
      <c r="G27" s="61">
        <v>2</v>
      </c>
      <c r="H27" s="55">
        <f>E27*D27*F27*G27</f>
        <v>1.4040000000000001</v>
      </c>
      <c r="I27" s="54">
        <f>H27*0.6</f>
        <v>0.84240000000000004</v>
      </c>
      <c r="J27" s="62">
        <f>H27-I27</f>
        <v>0.5616000000000001</v>
      </c>
      <c r="K27" s="56" t="s">
        <v>188</v>
      </c>
      <c r="L27" s="77" t="s">
        <v>514</v>
      </c>
      <c r="O27" s="643"/>
    </row>
    <row r="28" spans="1:15" ht="77.400000000000006" customHeight="1" thickBot="1" x14ac:dyDescent="0.3">
      <c r="A28" s="68" t="s">
        <v>502</v>
      </c>
      <c r="B28" s="164" t="s">
        <v>503</v>
      </c>
      <c r="C28" s="55">
        <f>64+113</f>
        <v>177</v>
      </c>
      <c r="D28" s="54"/>
      <c r="E28" s="54"/>
      <c r="F28" s="54"/>
      <c r="G28" s="61"/>
      <c r="H28" s="55"/>
      <c r="I28" s="54"/>
      <c r="J28" s="62"/>
      <c r="K28" s="56" t="s">
        <v>515</v>
      </c>
      <c r="L28" s="77"/>
      <c r="M28" t="s">
        <v>520</v>
      </c>
      <c r="O28" s="643"/>
    </row>
    <row r="29" spans="1:15" ht="34.200000000000003" customHeight="1" x14ac:dyDescent="0.25">
      <c r="A29" s="656" t="s">
        <v>504</v>
      </c>
      <c r="B29" s="308" t="s">
        <v>523</v>
      </c>
      <c r="C29" s="305">
        <f>F29*E29</f>
        <v>12</v>
      </c>
      <c r="D29" s="173">
        <v>0.3</v>
      </c>
      <c r="E29" s="173">
        <v>1.2</v>
      </c>
      <c r="F29" s="173">
        <f>10</f>
        <v>10</v>
      </c>
      <c r="G29" s="306">
        <v>1</v>
      </c>
      <c r="H29" s="305">
        <f>D29*C29*G29</f>
        <v>3.5999999999999996</v>
      </c>
      <c r="I29" s="173">
        <f t="shared" ref="I29:I30" si="1">H29</f>
        <v>3.5999999999999996</v>
      </c>
      <c r="J29" s="307"/>
      <c r="K29" s="309" t="s">
        <v>516</v>
      </c>
      <c r="L29" s="166"/>
    </row>
    <row r="30" spans="1:15" ht="34.200000000000003" customHeight="1" thickBot="1" x14ac:dyDescent="0.3">
      <c r="A30" s="657"/>
      <c r="B30" s="311" t="s">
        <v>524</v>
      </c>
      <c r="C30" s="55">
        <f>F30*E30</f>
        <v>14.399999999999999</v>
      </c>
      <c r="D30" s="54">
        <v>0.05</v>
      </c>
      <c r="E30" s="54">
        <v>1.2</v>
      </c>
      <c r="F30" s="54">
        <v>12</v>
      </c>
      <c r="G30" s="61">
        <v>1</v>
      </c>
      <c r="H30" s="55">
        <f>D30*C30*G30</f>
        <v>0.72</v>
      </c>
      <c r="I30" s="54">
        <f t="shared" si="1"/>
        <v>0.72</v>
      </c>
      <c r="J30" s="62"/>
      <c r="K30" s="310" t="s">
        <v>516</v>
      </c>
      <c r="L30" s="77"/>
    </row>
    <row r="31" spans="1:15" ht="51" customHeight="1" thickBot="1" x14ac:dyDescent="0.3">
      <c r="A31" s="68" t="s">
        <v>500</v>
      </c>
      <c r="B31" s="164" t="s">
        <v>501</v>
      </c>
      <c r="C31" s="55"/>
      <c r="D31" s="54"/>
      <c r="E31" s="54"/>
      <c r="F31" s="54">
        <v>1.5</v>
      </c>
      <c r="G31" s="61">
        <v>30</v>
      </c>
      <c r="H31" s="55"/>
      <c r="I31" s="54"/>
      <c r="J31" s="62"/>
      <c r="K31" s="56" t="s">
        <v>531</v>
      </c>
      <c r="L31" s="77"/>
    </row>
    <row r="32" spans="1:15" ht="53.4" customHeight="1" thickBot="1" x14ac:dyDescent="0.3">
      <c r="A32" s="68" t="s">
        <v>505</v>
      </c>
      <c r="B32" s="319" t="s">
        <v>529</v>
      </c>
      <c r="C32" s="313"/>
      <c r="D32" s="314">
        <v>0.4</v>
      </c>
      <c r="E32" s="314">
        <v>0.7</v>
      </c>
      <c r="F32" s="314">
        <v>1</v>
      </c>
      <c r="G32" s="315">
        <v>2</v>
      </c>
      <c r="H32" s="313">
        <f>D32*E32*F32*G32</f>
        <v>0.55999999999999994</v>
      </c>
      <c r="I32" s="314">
        <f>H32*0.4</f>
        <v>0.22399999999999998</v>
      </c>
      <c r="J32" s="316">
        <f>H32-I32</f>
        <v>0.33599999999999997</v>
      </c>
      <c r="K32" s="317" t="s">
        <v>188</v>
      </c>
      <c r="L32" s="318" t="s">
        <v>599</v>
      </c>
    </row>
    <row r="33" spans="1:15" ht="51.6" customHeight="1" thickBot="1" x14ac:dyDescent="0.3">
      <c r="A33" s="304" t="s">
        <v>434</v>
      </c>
      <c r="B33" s="164" t="s">
        <v>530</v>
      </c>
      <c r="C33" s="55"/>
      <c r="D33" s="54">
        <v>0.2</v>
      </c>
      <c r="E33" s="54">
        <v>1.3</v>
      </c>
      <c r="F33" s="54">
        <v>15</v>
      </c>
      <c r="G33" s="61">
        <v>1</v>
      </c>
      <c r="H33" s="55">
        <f>D33*E33*F33*G33</f>
        <v>3.9000000000000004</v>
      </c>
      <c r="I33" s="54"/>
      <c r="J33" s="62">
        <f>H33</f>
        <v>3.9000000000000004</v>
      </c>
      <c r="K33" s="56" t="s">
        <v>188</v>
      </c>
      <c r="L33" s="77" t="s">
        <v>511</v>
      </c>
    </row>
    <row r="34" spans="1:15" ht="31.2" customHeight="1" thickBot="1" x14ac:dyDescent="0.35">
      <c r="A34" s="653" t="s">
        <v>600</v>
      </c>
      <c r="B34" s="654"/>
      <c r="C34" s="654"/>
      <c r="D34" s="654"/>
      <c r="E34" s="654"/>
      <c r="F34" s="654"/>
      <c r="G34" s="654"/>
      <c r="H34" s="654"/>
      <c r="I34" s="654"/>
      <c r="J34" s="654"/>
      <c r="K34" s="654"/>
      <c r="L34" s="655"/>
    </row>
    <row r="35" spans="1:15" ht="72" customHeight="1" thickBot="1" x14ac:dyDescent="0.3">
      <c r="A35" s="68" t="s">
        <v>103</v>
      </c>
      <c r="B35" s="164" t="s">
        <v>186</v>
      </c>
      <c r="C35" s="55"/>
      <c r="D35" s="54">
        <v>0.2</v>
      </c>
      <c r="E35" s="54">
        <v>0.25</v>
      </c>
      <c r="F35" s="54">
        <v>5</v>
      </c>
      <c r="G35" s="61">
        <v>3</v>
      </c>
      <c r="H35" s="55">
        <f>D35*E35*F35*G35</f>
        <v>0.75</v>
      </c>
      <c r="I35" s="54"/>
      <c r="J35" s="62"/>
      <c r="K35" s="56" t="s">
        <v>209</v>
      </c>
      <c r="L35" s="77" t="s">
        <v>528</v>
      </c>
    </row>
    <row r="36" spans="1:15" ht="72" customHeight="1" thickBot="1" x14ac:dyDescent="0.3">
      <c r="A36" s="68" t="s">
        <v>104</v>
      </c>
      <c r="B36" s="164" t="s">
        <v>187</v>
      </c>
      <c r="C36" s="55"/>
      <c r="D36" s="54">
        <v>0.2</v>
      </c>
      <c r="E36" s="54">
        <v>0.5</v>
      </c>
      <c r="F36" s="54">
        <v>23</v>
      </c>
      <c r="G36" s="61">
        <v>1</v>
      </c>
      <c r="H36" s="55">
        <f>D36*E36*F36*G36</f>
        <v>2.3000000000000003</v>
      </c>
      <c r="I36" s="54">
        <f>H36*0.4</f>
        <v>0.92000000000000015</v>
      </c>
      <c r="J36" s="62">
        <f>H36-I36</f>
        <v>1.3800000000000001</v>
      </c>
      <c r="K36" s="56" t="s">
        <v>188</v>
      </c>
      <c r="L36" s="77"/>
      <c r="O36" t="s">
        <v>509</v>
      </c>
    </row>
    <row r="37" spans="1:15" ht="111" customHeight="1" thickBot="1" x14ac:dyDescent="0.3">
      <c r="A37" s="68" t="s">
        <v>127</v>
      </c>
      <c r="B37" s="164" t="s">
        <v>189</v>
      </c>
      <c r="C37" s="55"/>
      <c r="D37" s="54"/>
      <c r="E37" s="54"/>
      <c r="F37" s="54"/>
      <c r="G37" s="61"/>
      <c r="H37" s="55">
        <v>0.3</v>
      </c>
      <c r="I37" s="54">
        <f>H37</f>
        <v>0.3</v>
      </c>
      <c r="J37" s="62"/>
      <c r="K37" s="56" t="s">
        <v>126</v>
      </c>
      <c r="L37" s="77"/>
    </row>
    <row r="38" spans="1:15" ht="71.400000000000006" customHeight="1" thickBot="1" x14ac:dyDescent="0.3">
      <c r="A38" s="68" t="s">
        <v>502</v>
      </c>
      <c r="B38" s="164" t="s">
        <v>503</v>
      </c>
      <c r="C38" s="55">
        <f>36+90</f>
        <v>126</v>
      </c>
      <c r="D38" s="54"/>
      <c r="E38" s="54"/>
      <c r="F38" s="54"/>
      <c r="G38" s="61"/>
      <c r="H38" s="55"/>
      <c r="I38" s="54"/>
      <c r="J38" s="62"/>
      <c r="K38" s="56" t="s">
        <v>515</v>
      </c>
      <c r="L38" s="77"/>
      <c r="M38" t="s">
        <v>520</v>
      </c>
    </row>
    <row r="39" spans="1:15" ht="34.200000000000003" customHeight="1" x14ac:dyDescent="0.25">
      <c r="A39" s="656" t="s">
        <v>504</v>
      </c>
      <c r="B39" s="308" t="s">
        <v>525</v>
      </c>
      <c r="C39" s="305">
        <f>F39*E39</f>
        <v>10.199999999999999</v>
      </c>
      <c r="D39" s="173">
        <v>0.3</v>
      </c>
      <c r="E39" s="173">
        <v>1.2</v>
      </c>
      <c r="F39" s="173">
        <f>4+4.5</f>
        <v>8.5</v>
      </c>
      <c r="G39" s="306">
        <v>1</v>
      </c>
      <c r="H39" s="305">
        <f>D39*C39*G39</f>
        <v>3.0599999999999996</v>
      </c>
      <c r="I39" s="173">
        <f t="shared" ref="I39:I40" si="2">H39</f>
        <v>3.0599999999999996</v>
      </c>
      <c r="J39" s="307"/>
      <c r="K39" s="309" t="s">
        <v>516</v>
      </c>
      <c r="L39" s="166"/>
    </row>
    <row r="40" spans="1:15" ht="34.200000000000003" customHeight="1" thickBot="1" x14ac:dyDescent="0.3">
      <c r="A40" s="657"/>
      <c r="B40" s="164" t="s">
        <v>526</v>
      </c>
      <c r="C40" s="55">
        <f>F40*E40</f>
        <v>18</v>
      </c>
      <c r="D40" s="54">
        <v>0.05</v>
      </c>
      <c r="E40" s="54">
        <v>1.2</v>
      </c>
      <c r="F40" s="54">
        <v>15</v>
      </c>
      <c r="G40" s="61">
        <v>1</v>
      </c>
      <c r="H40" s="55">
        <f>D40*C40*G40</f>
        <v>0.9</v>
      </c>
      <c r="I40" s="54">
        <f t="shared" si="2"/>
        <v>0.9</v>
      </c>
      <c r="J40" s="62"/>
      <c r="K40" s="310" t="s">
        <v>516</v>
      </c>
      <c r="L40" s="77"/>
    </row>
    <row r="41" spans="1:15" ht="51" customHeight="1" thickBot="1" x14ac:dyDescent="0.3">
      <c r="A41" s="68" t="s">
        <v>500</v>
      </c>
      <c r="B41" s="164" t="s">
        <v>501</v>
      </c>
      <c r="C41" s="55"/>
      <c r="D41" s="54"/>
      <c r="E41" s="54"/>
      <c r="F41" s="54">
        <v>1.5</v>
      </c>
      <c r="G41" s="61">
        <v>6</v>
      </c>
      <c r="H41" s="55"/>
      <c r="I41" s="54"/>
      <c r="J41" s="62"/>
      <c r="K41" s="56" t="s">
        <v>531</v>
      </c>
      <c r="L41" s="77"/>
    </row>
    <row r="42" spans="1:15" ht="25.95" customHeight="1" thickBot="1" x14ac:dyDescent="0.3">
      <c r="A42" s="119"/>
      <c r="B42" s="73" t="s">
        <v>39</v>
      </c>
      <c r="C42" s="650"/>
      <c r="D42" s="651"/>
      <c r="E42" s="651"/>
      <c r="F42" s="651"/>
      <c r="G42" s="652"/>
      <c r="H42" s="124">
        <f>SUM(H11:H41)</f>
        <v>34.969000000000001</v>
      </c>
      <c r="I42" s="124">
        <f>SUM(I11:I41)</f>
        <v>21.697599999999998</v>
      </c>
      <c r="J42" s="124">
        <f>SUM(J11:J41)</f>
        <v>11.771400000000002</v>
      </c>
      <c r="K42" s="120"/>
      <c r="L42" s="121"/>
    </row>
  </sheetData>
  <mergeCells count="16">
    <mergeCell ref="A6:F6"/>
    <mergeCell ref="A8:A9"/>
    <mergeCell ref="B8:B9"/>
    <mergeCell ref="C8:C9"/>
    <mergeCell ref="D8:G8"/>
    <mergeCell ref="O27:O28"/>
    <mergeCell ref="H8:I8"/>
    <mergeCell ref="K8:K9"/>
    <mergeCell ref="L8:L9"/>
    <mergeCell ref="C42:G42"/>
    <mergeCell ref="A10:L10"/>
    <mergeCell ref="A23:L23"/>
    <mergeCell ref="A34:L34"/>
    <mergeCell ref="A17:A18"/>
    <mergeCell ref="A29:A30"/>
    <mergeCell ref="A39:A40"/>
  </mergeCells>
  <phoneticPr fontId="52" type="noConversion"/>
  <pageMargins left="0.98425196850393704" right="0.39370078740157483" top="0.98425196850393704" bottom="0.39370078740157483" header="0.51181102362204722" footer="0.19685039370078741"/>
  <pageSetup paperSize="9" scale="71" firstPageNumber="27" fitToHeight="0" orientation="landscape" horizontalDpi="300" verticalDpi="300" r:id="rId1"/>
  <headerFooter alignWithMargins="0">
    <oddFooter>&amp;R&amp;P</oddFooter>
  </headerFooter>
  <rowBreaks count="1" manualBreakCount="1">
    <brk id="3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O67"/>
  <sheetViews>
    <sheetView tabSelected="1" view="pageBreakPreview" zoomScale="55" zoomScaleNormal="70" zoomScaleSheetLayoutView="55" zoomScalePageLayoutView="55" workbookViewId="0">
      <selection activeCell="O333" sqref="O333"/>
    </sheetView>
  </sheetViews>
  <sheetFormatPr defaultRowHeight="13.2" x14ac:dyDescent="0.25"/>
  <cols>
    <col min="1" max="1" width="7.5546875" customWidth="1"/>
    <col min="2" max="2" width="53.88671875" customWidth="1"/>
    <col min="3" max="3" width="9.88671875" customWidth="1"/>
    <col min="4" max="4" width="9.109375" customWidth="1"/>
    <col min="5" max="5" width="7.6640625" customWidth="1"/>
    <col min="6" max="6" width="8.109375" customWidth="1"/>
    <col min="7" max="7" width="5.88671875" customWidth="1"/>
    <col min="8" max="8" width="5.109375" customWidth="1"/>
    <col min="9" max="9" width="11.44140625" bestFit="1" customWidth="1"/>
    <col min="10" max="10" width="11.44140625" customWidth="1"/>
    <col min="11" max="11" width="10.6640625" customWidth="1"/>
    <col min="12" max="12" width="11.6640625" customWidth="1"/>
    <col min="13" max="13" width="11.88671875" customWidth="1"/>
    <col min="14" max="14" width="12" customWidth="1"/>
    <col min="15" max="15" width="15.33203125" customWidth="1"/>
  </cols>
  <sheetData>
    <row r="1" spans="1:197" ht="17.399999999999999" x14ac:dyDescent="0.3">
      <c r="A1" s="19" t="s">
        <v>147</v>
      </c>
      <c r="F1" s="39"/>
      <c r="G1" s="39"/>
      <c r="H1" s="39"/>
      <c r="I1" s="40"/>
      <c r="J1" s="40"/>
      <c r="K1" s="39"/>
      <c r="L1" s="39"/>
      <c r="M1" s="39"/>
      <c r="N1" s="39"/>
      <c r="O1" s="39"/>
      <c r="P1" s="40"/>
      <c r="Q1" s="39"/>
      <c r="R1" s="39"/>
      <c r="S1" s="39"/>
      <c r="T1" s="39"/>
      <c r="U1" s="40"/>
      <c r="V1" s="39"/>
      <c r="W1" s="39"/>
      <c r="X1" s="39"/>
      <c r="Y1" s="39"/>
      <c r="Z1" s="39"/>
      <c r="AA1" s="40"/>
      <c r="AB1" s="39"/>
      <c r="AC1" s="41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</row>
    <row r="2" spans="1:197" ht="15" x14ac:dyDescent="0.25">
      <c r="A2" s="8" t="s">
        <v>475</v>
      </c>
      <c r="F2" s="8"/>
      <c r="G2" s="8"/>
      <c r="H2" s="8"/>
      <c r="I2" s="9"/>
      <c r="J2" s="9"/>
      <c r="K2" s="8"/>
      <c r="L2" s="8"/>
      <c r="M2" s="8"/>
      <c r="N2" s="8"/>
      <c r="O2" s="8"/>
      <c r="P2" s="9"/>
      <c r="Q2" s="8"/>
      <c r="R2" s="8"/>
      <c r="S2" s="8"/>
      <c r="T2" s="8"/>
      <c r="U2" s="9"/>
      <c r="V2" s="8"/>
      <c r="W2" s="8"/>
      <c r="X2" s="8"/>
      <c r="Y2" s="8"/>
      <c r="Z2" s="8"/>
      <c r="AA2" s="9"/>
      <c r="AB2" s="8"/>
      <c r="AC2" s="42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</row>
    <row r="3" spans="1:197" ht="15" x14ac:dyDescent="0.25">
      <c r="A3" s="8" t="s">
        <v>125</v>
      </c>
      <c r="F3" s="8"/>
      <c r="G3" s="8"/>
      <c r="H3" s="8"/>
      <c r="I3" s="9"/>
      <c r="J3" s="9"/>
      <c r="K3" s="8"/>
      <c r="L3" s="8"/>
      <c r="M3" s="8"/>
      <c r="N3" s="8"/>
      <c r="O3" s="8"/>
      <c r="P3" s="9"/>
      <c r="Q3" s="8"/>
      <c r="R3" s="8"/>
      <c r="S3" s="8"/>
      <c r="T3" s="8"/>
      <c r="U3" s="9"/>
      <c r="V3" s="8"/>
      <c r="W3" s="8"/>
      <c r="X3" s="8"/>
      <c r="Y3" s="8"/>
      <c r="Z3" s="8"/>
      <c r="AA3" s="9"/>
      <c r="AB3" s="8"/>
      <c r="AC3" s="42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</row>
    <row r="4" spans="1:197" ht="15" x14ac:dyDescent="0.25">
      <c r="A4" s="8" t="s">
        <v>476</v>
      </c>
      <c r="B4" s="20"/>
      <c r="C4" s="20"/>
      <c r="F4" s="8"/>
      <c r="G4" s="8"/>
      <c r="H4" s="8"/>
      <c r="I4" s="9"/>
      <c r="J4" s="9"/>
      <c r="K4" s="8"/>
      <c r="L4" s="8"/>
      <c r="M4" s="8"/>
      <c r="N4" s="8"/>
      <c r="O4" s="8"/>
      <c r="P4" s="9"/>
      <c r="Q4" s="8"/>
      <c r="R4" s="8"/>
      <c r="S4" s="8"/>
      <c r="T4" s="8"/>
      <c r="U4" s="9"/>
      <c r="V4" s="8"/>
      <c r="W4" s="8"/>
      <c r="X4" s="8"/>
      <c r="Y4" s="8"/>
      <c r="Z4" s="8"/>
      <c r="AA4" s="9"/>
      <c r="AB4" s="8"/>
      <c r="AC4" s="42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</row>
    <row r="5" spans="1:197" ht="13.35" customHeight="1" x14ac:dyDescent="0.25"/>
    <row r="6" spans="1:197" ht="24" customHeight="1" x14ac:dyDescent="0.3">
      <c r="A6" s="23" t="s">
        <v>34</v>
      </c>
      <c r="B6" s="23"/>
      <c r="C6" s="23"/>
      <c r="D6" s="23"/>
    </row>
    <row r="7" spans="1:197" ht="8.1" customHeight="1" thickBot="1" x14ac:dyDescent="0.35">
      <c r="A7" s="23"/>
      <c r="B7" s="23"/>
      <c r="C7" s="23"/>
      <c r="D7" s="23"/>
    </row>
    <row r="8" spans="1:197" ht="16.5" customHeight="1" thickBot="1" x14ac:dyDescent="0.35">
      <c r="A8" s="676" t="s">
        <v>0</v>
      </c>
      <c r="B8" s="676" t="s">
        <v>35</v>
      </c>
      <c r="C8" s="680" t="s">
        <v>36</v>
      </c>
      <c r="D8" s="680"/>
      <c r="E8" s="680"/>
      <c r="F8" s="680"/>
      <c r="G8" s="681" t="s">
        <v>37</v>
      </c>
      <c r="H8" s="683" t="s">
        <v>38</v>
      </c>
      <c r="I8" s="680" t="s">
        <v>39</v>
      </c>
      <c r="J8" s="686"/>
      <c r="K8" s="685" t="s">
        <v>40</v>
      </c>
      <c r="L8" s="685"/>
      <c r="M8" s="685"/>
      <c r="N8" s="687" t="s">
        <v>41</v>
      </c>
      <c r="O8" s="678" t="s">
        <v>42</v>
      </c>
      <c r="P8" s="24"/>
    </row>
    <row r="9" spans="1:197" ht="36.6" customHeight="1" thickBot="1" x14ac:dyDescent="0.3">
      <c r="A9" s="677"/>
      <c r="B9" s="677"/>
      <c r="C9" s="51" t="s">
        <v>43</v>
      </c>
      <c r="D9" s="52" t="s">
        <v>136</v>
      </c>
      <c r="E9" s="53" t="s">
        <v>137</v>
      </c>
      <c r="F9" s="122" t="s">
        <v>138</v>
      </c>
      <c r="G9" s="682"/>
      <c r="H9" s="684"/>
      <c r="I9" s="168" t="s">
        <v>33</v>
      </c>
      <c r="J9" s="170" t="s">
        <v>204</v>
      </c>
      <c r="K9" s="81" t="s">
        <v>47</v>
      </c>
      <c r="L9" s="81" t="s">
        <v>106</v>
      </c>
      <c r="M9" s="81" t="s">
        <v>48</v>
      </c>
      <c r="N9" s="688"/>
      <c r="O9" s="679"/>
    </row>
    <row r="10" spans="1:197" ht="36.6" customHeight="1" thickBot="1" x14ac:dyDescent="0.35">
      <c r="A10" s="653" t="s">
        <v>467</v>
      </c>
      <c r="B10" s="654"/>
      <c r="C10" s="654"/>
      <c r="D10" s="654"/>
      <c r="E10" s="654"/>
      <c r="F10" s="654"/>
      <c r="G10" s="654"/>
      <c r="H10" s="654"/>
      <c r="I10" s="654"/>
      <c r="J10" s="654"/>
      <c r="K10" s="654"/>
      <c r="L10" s="654"/>
      <c r="M10" s="654"/>
      <c r="N10" s="654"/>
      <c r="O10" s="655"/>
    </row>
    <row r="11" spans="1:197" s="49" customFormat="1" ht="89.4" customHeight="1" thickBot="1" x14ac:dyDescent="0.3">
      <c r="A11" s="67" t="s">
        <v>49</v>
      </c>
      <c r="B11" s="165" t="s">
        <v>211</v>
      </c>
      <c r="C11" s="78">
        <v>3</v>
      </c>
      <c r="D11" s="64">
        <v>0.1</v>
      </c>
      <c r="E11" s="64"/>
      <c r="F11" s="64"/>
      <c r="G11" s="65">
        <v>4</v>
      </c>
      <c r="H11" s="79"/>
      <c r="I11" s="169">
        <f>C11*D11*G11</f>
        <v>1.2000000000000002</v>
      </c>
      <c r="J11" s="66"/>
      <c r="K11" s="80">
        <f>I11</f>
        <v>1.2000000000000002</v>
      </c>
      <c r="L11" s="64"/>
      <c r="M11" s="66"/>
      <c r="N11" s="92" t="s">
        <v>134</v>
      </c>
      <c r="O11" s="77" t="s">
        <v>533</v>
      </c>
    </row>
    <row r="12" spans="1:197" s="160" customFormat="1" ht="42.6" customHeight="1" x14ac:dyDescent="0.25">
      <c r="A12" s="668" t="s">
        <v>50</v>
      </c>
      <c r="B12" s="320" t="s">
        <v>540</v>
      </c>
      <c r="C12" s="321"/>
      <c r="D12" s="322">
        <v>0.15</v>
      </c>
      <c r="E12" s="322">
        <v>1.7</v>
      </c>
      <c r="F12" s="322">
        <v>7.5</v>
      </c>
      <c r="G12" s="323">
        <v>1</v>
      </c>
      <c r="H12" s="324">
        <v>30</v>
      </c>
      <c r="I12" s="325">
        <f>D12*E12*F12*G12*H12/100</f>
        <v>0.57374999999999998</v>
      </c>
      <c r="J12" s="326"/>
      <c r="K12" s="327">
        <f>I12</f>
        <v>0.57374999999999998</v>
      </c>
      <c r="L12" s="322"/>
      <c r="M12" s="326"/>
      <c r="N12" s="328" t="s">
        <v>134</v>
      </c>
      <c r="O12" s="674" t="s">
        <v>512</v>
      </c>
    </row>
    <row r="13" spans="1:197" s="160" customFormat="1" ht="58.2" customHeight="1" thickBot="1" x14ac:dyDescent="0.3">
      <c r="A13" s="669"/>
      <c r="B13" s="329" t="s">
        <v>212</v>
      </c>
      <c r="C13" s="330"/>
      <c r="D13" s="331">
        <v>0.15</v>
      </c>
      <c r="E13" s="331">
        <v>1</v>
      </c>
      <c r="F13" s="331">
        <v>7.5</v>
      </c>
      <c r="G13" s="332">
        <v>1</v>
      </c>
      <c r="H13" s="333"/>
      <c r="I13" s="334">
        <f>D13*E13*F13*G13</f>
        <v>1.125</v>
      </c>
      <c r="J13" s="335"/>
      <c r="K13" s="336">
        <f>I13</f>
        <v>1.125</v>
      </c>
      <c r="L13" s="331"/>
      <c r="M13" s="335"/>
      <c r="N13" s="92" t="s">
        <v>134</v>
      </c>
      <c r="O13" s="675"/>
    </row>
    <row r="14" spans="1:197" s="160" customFormat="1" ht="55.8" customHeight="1" x14ac:dyDescent="0.25">
      <c r="A14" s="668" t="s">
        <v>191</v>
      </c>
      <c r="B14" s="320" t="s">
        <v>538</v>
      </c>
      <c r="C14" s="321"/>
      <c r="D14" s="173">
        <v>0.15</v>
      </c>
      <c r="E14" s="173">
        <v>1.7</v>
      </c>
      <c r="F14" s="173">
        <v>32</v>
      </c>
      <c r="G14" s="337">
        <v>1</v>
      </c>
      <c r="H14" s="324">
        <v>30</v>
      </c>
      <c r="I14" s="325">
        <f>D14*E14*F14*G14*H14/100</f>
        <v>2.448</v>
      </c>
      <c r="J14" s="326"/>
      <c r="K14" s="327">
        <f>I14</f>
        <v>2.448</v>
      </c>
      <c r="L14" s="322"/>
      <c r="M14" s="326"/>
      <c r="N14" s="328" t="s">
        <v>134</v>
      </c>
      <c r="O14" s="166"/>
    </row>
    <row r="15" spans="1:197" s="160" customFormat="1" ht="44.4" customHeight="1" thickBot="1" x14ac:dyDescent="0.3">
      <c r="A15" s="669"/>
      <c r="B15" s="338" t="s">
        <v>539</v>
      </c>
      <c r="C15" s="339"/>
      <c r="D15" s="54">
        <v>0.04</v>
      </c>
      <c r="E15" s="54">
        <v>1</v>
      </c>
      <c r="F15" s="54">
        <v>32</v>
      </c>
      <c r="G15" s="340">
        <v>1</v>
      </c>
      <c r="H15" s="341"/>
      <c r="I15" s="334">
        <f>D15*E15*F15*G15</f>
        <v>1.28</v>
      </c>
      <c r="J15" s="335"/>
      <c r="K15" s="336"/>
      <c r="L15" s="342"/>
      <c r="M15" s="343"/>
      <c r="N15" s="92" t="s">
        <v>134</v>
      </c>
      <c r="O15" s="344"/>
    </row>
    <row r="16" spans="1:197" s="160" customFormat="1" ht="52.5" customHeight="1" x14ac:dyDescent="0.25">
      <c r="A16" s="668" t="s">
        <v>51</v>
      </c>
      <c r="B16" s="320" t="s">
        <v>192</v>
      </c>
      <c r="C16" s="321"/>
      <c r="D16" s="322">
        <v>0.3</v>
      </c>
      <c r="E16" s="322">
        <v>0.15</v>
      </c>
      <c r="F16" s="322">
        <v>4.5</v>
      </c>
      <c r="G16" s="323">
        <v>2</v>
      </c>
      <c r="H16" s="324"/>
      <c r="I16" s="325">
        <f>D16*E16*G16*F16</f>
        <v>0.40499999999999997</v>
      </c>
      <c r="J16" s="326"/>
      <c r="K16" s="327">
        <f>I16*0.2</f>
        <v>8.1000000000000003E-2</v>
      </c>
      <c r="L16" s="322"/>
      <c r="M16" s="326">
        <f>I16-K16</f>
        <v>0.32399999999999995</v>
      </c>
      <c r="N16" s="328" t="s">
        <v>129</v>
      </c>
      <c r="O16" s="166"/>
    </row>
    <row r="17" spans="1:16" s="160" customFormat="1" ht="50.25" customHeight="1" x14ac:dyDescent="0.25">
      <c r="A17" s="670"/>
      <c r="B17" s="349" t="s">
        <v>193</v>
      </c>
      <c r="C17" s="350"/>
      <c r="D17" s="351">
        <v>0.1</v>
      </c>
      <c r="E17" s="351">
        <v>0.5</v>
      </c>
      <c r="F17" s="351">
        <v>3</v>
      </c>
      <c r="G17" s="352">
        <v>1</v>
      </c>
      <c r="H17" s="353"/>
      <c r="I17" s="354">
        <f>D17*E17*F17*G17</f>
        <v>0.15000000000000002</v>
      </c>
      <c r="J17" s="355"/>
      <c r="K17" s="356"/>
      <c r="L17" s="351"/>
      <c r="M17" s="355">
        <f>I17</f>
        <v>0.15000000000000002</v>
      </c>
      <c r="N17" s="357" t="s">
        <v>129</v>
      </c>
      <c r="O17" s="167"/>
    </row>
    <row r="18" spans="1:16" s="160" customFormat="1" ht="37.5" customHeight="1" thickBot="1" x14ac:dyDescent="0.3">
      <c r="A18" s="669"/>
      <c r="B18" s="358" t="s">
        <v>214</v>
      </c>
      <c r="C18" s="359">
        <f>5</f>
        <v>5</v>
      </c>
      <c r="D18" s="360"/>
      <c r="E18" s="360"/>
      <c r="F18" s="360"/>
      <c r="G18" s="361">
        <v>3</v>
      </c>
      <c r="H18" s="362"/>
      <c r="I18" s="334"/>
      <c r="J18" s="335"/>
      <c r="K18" s="363"/>
      <c r="L18" s="360"/>
      <c r="M18" s="364">
        <f>C18*G18</f>
        <v>15</v>
      </c>
      <c r="N18" s="365" t="s">
        <v>215</v>
      </c>
      <c r="O18" s="366"/>
    </row>
    <row r="19" spans="1:16" s="160" customFormat="1" ht="52.2" customHeight="1" thickBot="1" x14ac:dyDescent="0.3">
      <c r="A19" s="345" t="s">
        <v>130</v>
      </c>
      <c r="B19" s="329" t="s">
        <v>194</v>
      </c>
      <c r="C19" s="330"/>
      <c r="D19" s="331">
        <v>0.15</v>
      </c>
      <c r="E19" s="331">
        <v>0.65</v>
      </c>
      <c r="F19" s="331">
        <v>15</v>
      </c>
      <c r="G19" s="332">
        <v>1</v>
      </c>
      <c r="H19" s="333">
        <v>20</v>
      </c>
      <c r="I19" s="368">
        <f>D19*E19*F19*G19*H19/100</f>
        <v>0.29250000000000004</v>
      </c>
      <c r="J19" s="369"/>
      <c r="K19" s="370"/>
      <c r="L19" s="331"/>
      <c r="M19" s="335"/>
      <c r="N19" s="92" t="s">
        <v>134</v>
      </c>
      <c r="O19" s="77"/>
    </row>
    <row r="20" spans="1:16" s="160" customFormat="1" ht="51.75" customHeight="1" x14ac:dyDescent="0.25">
      <c r="A20" s="668" t="s">
        <v>133</v>
      </c>
      <c r="B20" s="320" t="s">
        <v>219</v>
      </c>
      <c r="C20" s="321">
        <v>189</v>
      </c>
      <c r="D20" s="322"/>
      <c r="E20" s="322"/>
      <c r="F20" s="322"/>
      <c r="G20" s="323"/>
      <c r="H20" s="324">
        <v>5</v>
      </c>
      <c r="I20" s="325"/>
      <c r="J20" s="326"/>
      <c r="K20" s="327"/>
      <c r="L20" s="322"/>
      <c r="M20" s="326"/>
      <c r="N20" s="328" t="s">
        <v>218</v>
      </c>
      <c r="O20" s="166"/>
    </row>
    <row r="21" spans="1:16" s="160" customFormat="1" ht="31.5" customHeight="1" thickBot="1" x14ac:dyDescent="0.3">
      <c r="A21" s="669"/>
      <c r="B21" s="329" t="s">
        <v>216</v>
      </c>
      <c r="C21" s="330"/>
      <c r="D21" s="331"/>
      <c r="E21" s="331"/>
      <c r="F21" s="331">
        <v>20</v>
      </c>
      <c r="G21" s="332"/>
      <c r="H21" s="333"/>
      <c r="I21" s="334"/>
      <c r="J21" s="335"/>
      <c r="K21" s="336"/>
      <c r="L21" s="331"/>
      <c r="M21" s="335"/>
      <c r="N21" s="92" t="s">
        <v>217</v>
      </c>
      <c r="O21" s="77"/>
    </row>
    <row r="22" spans="1:16" s="160" customFormat="1" ht="37.799999999999997" customHeight="1" thickBot="1" x14ac:dyDescent="0.3">
      <c r="A22" s="348" t="s">
        <v>220</v>
      </c>
      <c r="B22" s="338" t="s">
        <v>221</v>
      </c>
      <c r="C22" s="339"/>
      <c r="D22" s="342">
        <v>0.6</v>
      </c>
      <c r="E22" s="342"/>
      <c r="F22" s="342">
        <f>15+8+24+7+10+10.5+3.5+8</f>
        <v>86</v>
      </c>
      <c r="G22" s="371"/>
      <c r="H22" s="372">
        <v>20</v>
      </c>
      <c r="I22" s="373"/>
      <c r="J22" s="374">
        <f>D22*F22*H22/100</f>
        <v>10.32</v>
      </c>
      <c r="K22" s="375"/>
      <c r="L22" s="342"/>
      <c r="M22" s="343"/>
      <c r="N22" s="376" t="s">
        <v>134</v>
      </c>
      <c r="O22" s="344"/>
      <c r="P22" s="160" t="s">
        <v>534</v>
      </c>
    </row>
    <row r="23" spans="1:16" s="160" customFormat="1" ht="38.25" customHeight="1" x14ac:dyDescent="0.3">
      <c r="A23" s="668" t="s">
        <v>195</v>
      </c>
      <c r="B23" s="379" t="s">
        <v>198</v>
      </c>
      <c r="C23" s="325"/>
      <c r="D23" s="380"/>
      <c r="E23" s="381" t="s">
        <v>207</v>
      </c>
      <c r="F23" s="377"/>
      <c r="G23" s="382"/>
      <c r="H23" s="382"/>
      <c r="I23" s="377"/>
      <c r="J23" s="381" t="s">
        <v>208</v>
      </c>
      <c r="K23" s="377"/>
      <c r="L23" s="377"/>
      <c r="M23" s="377"/>
      <c r="N23" s="383"/>
      <c r="O23" s="384"/>
    </row>
    <row r="24" spans="1:16" s="160" customFormat="1" ht="25.5" customHeight="1" x14ac:dyDescent="0.25">
      <c r="A24" s="670"/>
      <c r="B24" s="385" t="s">
        <v>196</v>
      </c>
      <c r="C24" s="386">
        <v>5</v>
      </c>
      <c r="D24" s="378"/>
      <c r="E24" s="757"/>
      <c r="F24" s="757"/>
      <c r="G24" s="758"/>
      <c r="H24" s="758"/>
      <c r="I24" s="757"/>
      <c r="J24" s="757"/>
      <c r="K24" s="757"/>
      <c r="L24" s="757"/>
      <c r="M24" s="757"/>
      <c r="N24" s="759"/>
      <c r="O24" s="367"/>
    </row>
    <row r="25" spans="1:16" s="160" customFormat="1" ht="27.75" customHeight="1" thickBot="1" x14ac:dyDescent="0.3">
      <c r="A25" s="669"/>
      <c r="B25" s="329" t="s">
        <v>197</v>
      </c>
      <c r="C25" s="334">
        <v>12.5</v>
      </c>
      <c r="D25" s="378"/>
      <c r="E25" s="757"/>
      <c r="F25" s="757"/>
      <c r="G25" s="758"/>
      <c r="H25" s="758"/>
      <c r="I25" s="757"/>
      <c r="J25" s="757"/>
      <c r="K25" s="757"/>
      <c r="L25" s="757"/>
      <c r="M25" s="757"/>
      <c r="N25" s="759"/>
      <c r="O25" s="367"/>
      <c r="P25" s="160" t="s">
        <v>545</v>
      </c>
    </row>
    <row r="26" spans="1:16" s="160" customFormat="1" ht="39" customHeight="1" x14ac:dyDescent="0.3">
      <c r="A26" s="668" t="s">
        <v>199</v>
      </c>
      <c r="B26" s="379" t="s">
        <v>200</v>
      </c>
      <c r="C26" s="325"/>
      <c r="D26" s="378"/>
      <c r="E26" s="757"/>
      <c r="F26" s="757"/>
      <c r="G26" s="758"/>
      <c r="H26" s="758"/>
      <c r="I26" s="757"/>
      <c r="J26" s="757"/>
      <c r="K26" s="757"/>
      <c r="L26" s="757"/>
      <c r="M26" s="757"/>
      <c r="N26" s="759"/>
      <c r="O26" s="367"/>
    </row>
    <row r="27" spans="1:16" s="160" customFormat="1" ht="29.25" customHeight="1" thickBot="1" x14ac:dyDescent="0.3">
      <c r="A27" s="669"/>
      <c r="B27" s="329" t="s">
        <v>197</v>
      </c>
      <c r="C27" s="334">
        <v>1</v>
      </c>
      <c r="D27" s="378"/>
      <c r="E27" s="757"/>
      <c r="F27" s="757"/>
      <c r="G27" s="758"/>
      <c r="H27" s="758"/>
      <c r="I27" s="757"/>
      <c r="J27" s="757"/>
      <c r="K27" s="757"/>
      <c r="L27" s="757"/>
      <c r="M27" s="757"/>
      <c r="N27" s="759"/>
      <c r="O27" s="367"/>
    </row>
    <row r="28" spans="1:16" s="160" customFormat="1" ht="39" customHeight="1" x14ac:dyDescent="0.3">
      <c r="A28" s="668" t="s">
        <v>202</v>
      </c>
      <c r="B28" s="379" t="s">
        <v>201</v>
      </c>
      <c r="C28" s="325"/>
      <c r="D28" s="378"/>
      <c r="E28" s="757"/>
      <c r="F28" s="757"/>
      <c r="G28" s="758"/>
      <c r="H28" s="758"/>
      <c r="I28" s="757"/>
      <c r="J28" s="757"/>
      <c r="K28" s="757"/>
      <c r="L28" s="757"/>
      <c r="M28" s="757"/>
      <c r="N28" s="759"/>
      <c r="O28" s="367"/>
    </row>
    <row r="29" spans="1:16" s="160" customFormat="1" ht="27" customHeight="1" x14ac:dyDescent="0.25">
      <c r="A29" s="670"/>
      <c r="B29" s="385" t="s">
        <v>196</v>
      </c>
      <c r="C29" s="386">
        <f>1.5*7.5</f>
        <v>11.25</v>
      </c>
      <c r="D29" s="378"/>
      <c r="E29" s="757"/>
      <c r="F29" s="757"/>
      <c r="G29" s="758"/>
      <c r="H29" s="758"/>
      <c r="I29" s="757"/>
      <c r="J29" s="760" t="s">
        <v>244</v>
      </c>
      <c r="K29" s="760"/>
      <c r="L29" s="760"/>
      <c r="M29" s="760"/>
      <c r="N29" s="760"/>
      <c r="O29" s="671"/>
    </row>
    <row r="30" spans="1:16" s="160" customFormat="1" ht="27" customHeight="1" x14ac:dyDescent="0.25">
      <c r="A30" s="670"/>
      <c r="B30" s="349" t="s">
        <v>222</v>
      </c>
      <c r="C30" s="354">
        <f>(13+24)*1.5</f>
        <v>55.5</v>
      </c>
      <c r="D30" s="378"/>
      <c r="E30" s="757"/>
      <c r="F30" s="757"/>
      <c r="G30" s="758"/>
      <c r="H30" s="758"/>
      <c r="I30" s="757"/>
      <c r="J30" s="760"/>
      <c r="K30" s="760"/>
      <c r="L30" s="760"/>
      <c r="M30" s="760"/>
      <c r="N30" s="760"/>
      <c r="O30" s="671"/>
    </row>
    <row r="31" spans="1:16" s="160" customFormat="1" ht="27" customHeight="1" thickBot="1" x14ac:dyDescent="0.3">
      <c r="A31" s="669"/>
      <c r="B31" s="329" t="s">
        <v>197</v>
      </c>
      <c r="C31" s="334">
        <f>4*1+4*0.3*2</f>
        <v>6.4</v>
      </c>
      <c r="D31" s="387"/>
      <c r="E31" s="346"/>
      <c r="F31" s="346"/>
      <c r="G31" s="347"/>
      <c r="H31" s="347"/>
      <c r="I31" s="346"/>
      <c r="J31" s="672"/>
      <c r="K31" s="672"/>
      <c r="L31" s="672"/>
      <c r="M31" s="672"/>
      <c r="N31" s="672"/>
      <c r="O31" s="673"/>
    </row>
    <row r="32" spans="1:16" ht="36.6" customHeight="1" thickBot="1" x14ac:dyDescent="0.35">
      <c r="A32" s="653" t="s">
        <v>598</v>
      </c>
      <c r="B32" s="654"/>
      <c r="C32" s="654"/>
      <c r="D32" s="654"/>
      <c r="E32" s="654"/>
      <c r="F32" s="654"/>
      <c r="G32" s="654"/>
      <c r="H32" s="654"/>
      <c r="I32" s="654"/>
      <c r="J32" s="654"/>
      <c r="K32" s="654"/>
      <c r="L32" s="654"/>
      <c r="M32" s="654"/>
      <c r="N32" s="654"/>
      <c r="O32" s="655"/>
    </row>
    <row r="33" spans="1:16" s="49" customFormat="1" ht="87.6" customHeight="1" thickBot="1" x14ac:dyDescent="0.3">
      <c r="A33" s="67" t="s">
        <v>49</v>
      </c>
      <c r="B33" s="165" t="s">
        <v>211</v>
      </c>
      <c r="C33" s="78">
        <v>2.5</v>
      </c>
      <c r="D33" s="64">
        <v>0.1</v>
      </c>
      <c r="E33" s="64"/>
      <c r="F33" s="64"/>
      <c r="G33" s="65">
        <v>4</v>
      </c>
      <c r="H33" s="79"/>
      <c r="I33" s="169">
        <f>C33*D33*G33</f>
        <v>1</v>
      </c>
      <c r="J33" s="66"/>
      <c r="K33" s="80">
        <f>I33</f>
        <v>1</v>
      </c>
      <c r="L33" s="64"/>
      <c r="M33" s="66"/>
      <c r="N33" s="92" t="s">
        <v>134</v>
      </c>
      <c r="O33" s="77" t="s">
        <v>532</v>
      </c>
    </row>
    <row r="34" spans="1:16" s="160" customFormat="1" ht="48" customHeight="1" x14ac:dyDescent="0.25">
      <c r="A34" s="668" t="s">
        <v>50</v>
      </c>
      <c r="B34" s="320" t="s">
        <v>190</v>
      </c>
      <c r="C34" s="321"/>
      <c r="D34" s="322">
        <v>0.15</v>
      </c>
      <c r="E34" s="322">
        <v>1.7</v>
      </c>
      <c r="F34" s="322">
        <v>15</v>
      </c>
      <c r="G34" s="323">
        <v>1</v>
      </c>
      <c r="H34" s="324">
        <v>30</v>
      </c>
      <c r="I34" s="325">
        <f>D34*E34*F34*G34*H34/100</f>
        <v>1.1475</v>
      </c>
      <c r="J34" s="326"/>
      <c r="K34" s="327">
        <f>I34</f>
        <v>1.1475</v>
      </c>
      <c r="L34" s="322"/>
      <c r="M34" s="326"/>
      <c r="N34" s="328" t="s">
        <v>134</v>
      </c>
      <c r="O34" s="674" t="s">
        <v>511</v>
      </c>
    </row>
    <row r="35" spans="1:16" s="160" customFormat="1" ht="38.25" customHeight="1" thickBot="1" x14ac:dyDescent="0.3">
      <c r="A35" s="669"/>
      <c r="B35" s="329" t="s">
        <v>212</v>
      </c>
      <c r="C35" s="330"/>
      <c r="D35" s="331">
        <v>0.2</v>
      </c>
      <c r="E35" s="331">
        <v>1.3</v>
      </c>
      <c r="F35" s="331">
        <v>15</v>
      </c>
      <c r="G35" s="332">
        <v>1</v>
      </c>
      <c r="H35" s="333"/>
      <c r="I35" s="334">
        <f>D35*E35*F35*G35</f>
        <v>3.9000000000000004</v>
      </c>
      <c r="J35" s="335"/>
      <c r="K35" s="336">
        <f>I35</f>
        <v>3.9000000000000004</v>
      </c>
      <c r="L35" s="331"/>
      <c r="M35" s="335"/>
      <c r="N35" s="92" t="s">
        <v>134</v>
      </c>
      <c r="O35" s="675"/>
    </row>
    <row r="36" spans="1:16" s="160" customFormat="1" ht="52.2" customHeight="1" x14ac:dyDescent="0.25">
      <c r="A36" s="668" t="s">
        <v>191</v>
      </c>
      <c r="B36" s="320" t="s">
        <v>538</v>
      </c>
      <c r="C36" s="321"/>
      <c r="D36" s="173">
        <v>0.15</v>
      </c>
      <c r="E36" s="173">
        <v>1.7</v>
      </c>
      <c r="F36" s="173">
        <v>26</v>
      </c>
      <c r="G36" s="337">
        <v>1</v>
      </c>
      <c r="H36" s="324">
        <v>30</v>
      </c>
      <c r="I36" s="325">
        <f>D36*E36*F36*G36*H36/100</f>
        <v>1.9890000000000001</v>
      </c>
      <c r="J36" s="326"/>
      <c r="K36" s="327">
        <f>I36</f>
        <v>1.9890000000000001</v>
      </c>
      <c r="L36" s="322"/>
      <c r="M36" s="326"/>
      <c r="N36" s="328" t="s">
        <v>134</v>
      </c>
      <c r="O36" s="166"/>
    </row>
    <row r="37" spans="1:16" s="160" customFormat="1" ht="39" customHeight="1" thickBot="1" x14ac:dyDescent="0.3">
      <c r="A37" s="669"/>
      <c r="B37" s="329" t="s">
        <v>213</v>
      </c>
      <c r="C37" s="330"/>
      <c r="D37" s="54">
        <v>0.04</v>
      </c>
      <c r="E37" s="54">
        <v>1</v>
      </c>
      <c r="F37" s="54">
        <v>26</v>
      </c>
      <c r="G37" s="340">
        <v>1</v>
      </c>
      <c r="H37" s="333"/>
      <c r="I37" s="334">
        <f>D37*E37*F37*G37</f>
        <v>1.04</v>
      </c>
      <c r="J37" s="335"/>
      <c r="K37" s="336"/>
      <c r="L37" s="331"/>
      <c r="M37" s="335"/>
      <c r="N37" s="92" t="s">
        <v>134</v>
      </c>
      <c r="O37" s="77"/>
    </row>
    <row r="38" spans="1:16" s="160" customFormat="1" ht="52.2" customHeight="1" thickBot="1" x14ac:dyDescent="0.3">
      <c r="A38" s="345" t="s">
        <v>130</v>
      </c>
      <c r="B38" s="329" t="s">
        <v>194</v>
      </c>
      <c r="C38" s="330"/>
      <c r="D38" s="331">
        <v>0.15</v>
      </c>
      <c r="E38" s="331">
        <v>0.65</v>
      </c>
      <c r="F38" s="331">
        <v>27</v>
      </c>
      <c r="G38" s="332">
        <v>1</v>
      </c>
      <c r="H38" s="333">
        <v>20</v>
      </c>
      <c r="I38" s="334">
        <f>D38*E38*F38*G38*H38/100</f>
        <v>0.52650000000000008</v>
      </c>
      <c r="J38" s="335"/>
      <c r="K38" s="336"/>
      <c r="L38" s="331"/>
      <c r="M38" s="335"/>
      <c r="N38" s="92" t="s">
        <v>134</v>
      </c>
      <c r="O38" s="77"/>
    </row>
    <row r="39" spans="1:16" s="160" customFormat="1" ht="51.75" customHeight="1" x14ac:dyDescent="0.25">
      <c r="A39" s="668" t="s">
        <v>133</v>
      </c>
      <c r="B39" s="320" t="s">
        <v>219</v>
      </c>
      <c r="C39" s="321">
        <v>177</v>
      </c>
      <c r="D39" s="322"/>
      <c r="E39" s="322"/>
      <c r="F39" s="322"/>
      <c r="G39" s="323"/>
      <c r="H39" s="324">
        <v>5</v>
      </c>
      <c r="I39" s="325"/>
      <c r="J39" s="326"/>
      <c r="K39" s="327"/>
      <c r="L39" s="322"/>
      <c r="M39" s="326"/>
      <c r="N39" s="328" t="s">
        <v>218</v>
      </c>
      <c r="O39" s="166"/>
    </row>
    <row r="40" spans="1:16" s="160" customFormat="1" ht="31.5" customHeight="1" thickBot="1" x14ac:dyDescent="0.3">
      <c r="A40" s="669"/>
      <c r="B40" s="329" t="s">
        <v>216</v>
      </c>
      <c r="C40" s="330"/>
      <c r="D40" s="331"/>
      <c r="E40" s="331"/>
      <c r="F40" s="331">
        <v>15</v>
      </c>
      <c r="G40" s="332"/>
      <c r="H40" s="333"/>
      <c r="I40" s="334"/>
      <c r="J40" s="335"/>
      <c r="K40" s="336"/>
      <c r="L40" s="331"/>
      <c r="M40" s="335"/>
      <c r="N40" s="92" t="s">
        <v>217</v>
      </c>
      <c r="O40" s="77"/>
    </row>
    <row r="41" spans="1:16" s="160" customFormat="1" ht="37.799999999999997" customHeight="1" thickBot="1" x14ac:dyDescent="0.3">
      <c r="A41" s="348" t="s">
        <v>220</v>
      </c>
      <c r="B41" s="338" t="s">
        <v>221</v>
      </c>
      <c r="C41" s="339"/>
      <c r="D41" s="342">
        <v>0.6</v>
      </c>
      <c r="E41" s="342"/>
      <c r="F41" s="342">
        <v>140</v>
      </c>
      <c r="G41" s="371"/>
      <c r="H41" s="372">
        <v>20</v>
      </c>
      <c r="I41" s="373"/>
      <c r="J41" s="374">
        <f>D41*F41*H41/100</f>
        <v>16.8</v>
      </c>
      <c r="K41" s="375"/>
      <c r="L41" s="342"/>
      <c r="M41" s="343"/>
      <c r="N41" s="376" t="s">
        <v>134</v>
      </c>
      <c r="O41" s="344"/>
      <c r="P41" s="160" t="s">
        <v>535</v>
      </c>
    </row>
    <row r="42" spans="1:16" s="160" customFormat="1" ht="38.25" customHeight="1" x14ac:dyDescent="0.3">
      <c r="A42" s="668" t="s">
        <v>195</v>
      </c>
      <c r="B42" s="379" t="s">
        <v>198</v>
      </c>
      <c r="C42" s="325"/>
      <c r="D42" s="380"/>
      <c r="E42" s="381" t="s">
        <v>207</v>
      </c>
      <c r="F42" s="377"/>
      <c r="G42" s="382"/>
      <c r="H42" s="382"/>
      <c r="I42" s="377"/>
      <c r="J42" s="381" t="s">
        <v>208</v>
      </c>
      <c r="K42" s="377"/>
      <c r="L42" s="377"/>
      <c r="M42" s="377"/>
      <c r="N42" s="383"/>
      <c r="O42" s="384"/>
    </row>
    <row r="43" spans="1:16" s="160" customFormat="1" ht="25.5" customHeight="1" x14ac:dyDescent="0.25">
      <c r="A43" s="670"/>
      <c r="B43" s="385" t="s">
        <v>196</v>
      </c>
      <c r="C43" s="386">
        <v>5</v>
      </c>
      <c r="D43" s="378"/>
      <c r="E43" s="757"/>
      <c r="F43" s="757"/>
      <c r="G43" s="758"/>
      <c r="H43" s="758"/>
      <c r="I43" s="757"/>
      <c r="J43" s="757"/>
      <c r="K43" s="757"/>
      <c r="L43" s="757"/>
      <c r="M43" s="757"/>
      <c r="N43" s="759"/>
      <c r="O43" s="367"/>
    </row>
    <row r="44" spans="1:16" s="160" customFormat="1" ht="27.75" customHeight="1" thickBot="1" x14ac:dyDescent="0.3">
      <c r="A44" s="669"/>
      <c r="B44" s="329" t="s">
        <v>197</v>
      </c>
      <c r="C44" s="334">
        <v>12.5</v>
      </c>
      <c r="D44" s="378"/>
      <c r="E44" s="757"/>
      <c r="F44" s="757"/>
      <c r="G44" s="758"/>
      <c r="H44" s="758"/>
      <c r="I44" s="757"/>
      <c r="J44" s="757"/>
      <c r="K44" s="757"/>
      <c r="L44" s="757"/>
      <c r="M44" s="757"/>
      <c r="N44" s="759"/>
      <c r="O44" s="367"/>
      <c r="P44" s="160" t="s">
        <v>545</v>
      </c>
    </row>
    <row r="45" spans="1:16" s="160" customFormat="1" ht="39" customHeight="1" x14ac:dyDescent="0.3">
      <c r="A45" s="668" t="s">
        <v>199</v>
      </c>
      <c r="B45" s="379" t="s">
        <v>200</v>
      </c>
      <c r="C45" s="325"/>
      <c r="D45" s="378"/>
      <c r="E45" s="757"/>
      <c r="F45" s="757"/>
      <c r="G45" s="758"/>
      <c r="H45" s="758"/>
      <c r="I45" s="757"/>
      <c r="J45" s="757"/>
      <c r="K45" s="757"/>
      <c r="L45" s="757"/>
      <c r="M45" s="757"/>
      <c r="N45" s="759"/>
      <c r="O45" s="367"/>
    </row>
    <row r="46" spans="1:16" s="160" customFormat="1" ht="24.75" customHeight="1" x14ac:dyDescent="0.25">
      <c r="A46" s="670"/>
      <c r="B46" s="385" t="s">
        <v>196</v>
      </c>
      <c r="C46" s="386">
        <v>4</v>
      </c>
      <c r="D46" s="378"/>
      <c r="E46" s="757"/>
      <c r="F46" s="757"/>
      <c r="G46" s="758"/>
      <c r="H46" s="758"/>
      <c r="I46" s="757"/>
      <c r="J46" s="757"/>
      <c r="K46" s="757"/>
      <c r="L46" s="757"/>
      <c r="M46" s="757"/>
      <c r="N46" s="759"/>
      <c r="O46" s="367"/>
    </row>
    <row r="47" spans="1:16" s="160" customFormat="1" ht="29.25" customHeight="1" thickBot="1" x14ac:dyDescent="0.3">
      <c r="A47" s="669"/>
      <c r="B47" s="329" t="s">
        <v>197</v>
      </c>
      <c r="C47" s="334">
        <v>1</v>
      </c>
      <c r="D47" s="378"/>
      <c r="E47" s="757"/>
      <c r="F47" s="757"/>
      <c r="G47" s="758"/>
      <c r="H47" s="758"/>
      <c r="I47" s="757"/>
      <c r="J47" s="757"/>
      <c r="K47" s="757"/>
      <c r="L47" s="757"/>
      <c r="M47" s="757"/>
      <c r="N47" s="759"/>
      <c r="O47" s="367"/>
    </row>
    <row r="48" spans="1:16" s="160" customFormat="1" ht="39" customHeight="1" x14ac:dyDescent="0.3">
      <c r="A48" s="668" t="s">
        <v>202</v>
      </c>
      <c r="B48" s="379" t="s">
        <v>201</v>
      </c>
      <c r="C48" s="325"/>
      <c r="D48" s="378"/>
      <c r="E48" s="757"/>
      <c r="F48" s="757"/>
      <c r="G48" s="758"/>
      <c r="H48" s="758"/>
      <c r="I48" s="757"/>
      <c r="J48" s="757"/>
      <c r="K48" s="757"/>
      <c r="L48" s="757"/>
      <c r="M48" s="757"/>
      <c r="N48" s="759"/>
      <c r="O48" s="367"/>
    </row>
    <row r="49" spans="1:16" s="160" customFormat="1" ht="27" customHeight="1" x14ac:dyDescent="0.25">
      <c r="A49" s="670"/>
      <c r="B49" s="385" t="s">
        <v>196</v>
      </c>
      <c r="C49" s="386">
        <v>34</v>
      </c>
      <c r="D49" s="378"/>
      <c r="E49" s="757"/>
      <c r="F49" s="757"/>
      <c r="G49" s="758"/>
      <c r="H49" s="758"/>
      <c r="I49" s="757"/>
      <c r="J49" s="760" t="s">
        <v>244</v>
      </c>
      <c r="K49" s="760"/>
      <c r="L49" s="760"/>
      <c r="M49" s="760"/>
      <c r="N49" s="760"/>
      <c r="O49" s="671"/>
    </row>
    <row r="50" spans="1:16" s="160" customFormat="1" ht="27" customHeight="1" x14ac:dyDescent="0.25">
      <c r="A50" s="670"/>
      <c r="B50" s="349" t="s">
        <v>222</v>
      </c>
      <c r="C50" s="354">
        <f>(19.5*2)*1.5</f>
        <v>58.5</v>
      </c>
      <c r="D50" s="378"/>
      <c r="E50" s="757"/>
      <c r="F50" s="757"/>
      <c r="G50" s="758"/>
      <c r="H50" s="758"/>
      <c r="I50" s="757"/>
      <c r="J50" s="760"/>
      <c r="K50" s="760"/>
      <c r="L50" s="760"/>
      <c r="M50" s="760"/>
      <c r="N50" s="760"/>
      <c r="O50" s="671"/>
    </row>
    <row r="51" spans="1:16" s="160" customFormat="1" ht="27" customHeight="1" thickBot="1" x14ac:dyDescent="0.3">
      <c r="A51" s="669"/>
      <c r="B51" s="329" t="s">
        <v>197</v>
      </c>
      <c r="C51" s="334">
        <f>4*1+4*0.3*2</f>
        <v>6.4</v>
      </c>
      <c r="D51" s="387"/>
      <c r="E51" s="346"/>
      <c r="F51" s="346"/>
      <c r="G51" s="347"/>
      <c r="H51" s="347"/>
      <c r="I51" s="346"/>
      <c r="J51" s="672"/>
      <c r="K51" s="672"/>
      <c r="L51" s="672"/>
      <c r="M51" s="672"/>
      <c r="N51" s="672"/>
      <c r="O51" s="673"/>
    </row>
    <row r="52" spans="1:16" ht="36.6" customHeight="1" thickBot="1" x14ac:dyDescent="0.35">
      <c r="A52" s="653" t="s">
        <v>600</v>
      </c>
      <c r="B52" s="654"/>
      <c r="C52" s="654"/>
      <c r="D52" s="654"/>
      <c r="E52" s="654"/>
      <c r="F52" s="654"/>
      <c r="G52" s="654"/>
      <c r="H52" s="654"/>
      <c r="I52" s="654"/>
      <c r="J52" s="654"/>
      <c r="K52" s="654"/>
      <c r="L52" s="654"/>
      <c r="M52" s="654"/>
      <c r="N52" s="654"/>
      <c r="O52" s="655"/>
    </row>
    <row r="53" spans="1:16" s="160" customFormat="1" ht="52.2" customHeight="1" x14ac:dyDescent="0.25">
      <c r="A53" s="668" t="s">
        <v>191</v>
      </c>
      <c r="B53" s="320" t="s">
        <v>538</v>
      </c>
      <c r="C53" s="321"/>
      <c r="D53" s="173">
        <v>0.15</v>
      </c>
      <c r="E53" s="173">
        <v>1.7</v>
      </c>
      <c r="F53" s="173">
        <v>24</v>
      </c>
      <c r="G53" s="337">
        <v>1</v>
      </c>
      <c r="H53" s="324">
        <v>30</v>
      </c>
      <c r="I53" s="325">
        <f>D53*E53*F53*G53*H53/100</f>
        <v>1.8359999999999999</v>
      </c>
      <c r="J53" s="326"/>
      <c r="K53" s="327">
        <f>I53</f>
        <v>1.8359999999999999</v>
      </c>
      <c r="L53" s="322"/>
      <c r="M53" s="326"/>
      <c r="N53" s="328" t="s">
        <v>134</v>
      </c>
      <c r="O53" s="166"/>
    </row>
    <row r="54" spans="1:16" s="160" customFormat="1" ht="39" customHeight="1" thickBot="1" x14ac:dyDescent="0.3">
      <c r="A54" s="669"/>
      <c r="B54" s="338" t="s">
        <v>213</v>
      </c>
      <c r="C54" s="339"/>
      <c r="D54" s="54">
        <v>0.04</v>
      </c>
      <c r="E54" s="54">
        <v>1</v>
      </c>
      <c r="F54" s="54">
        <v>24</v>
      </c>
      <c r="G54" s="340">
        <v>1</v>
      </c>
      <c r="H54" s="341"/>
      <c r="I54" s="334">
        <f>D54*E54*F54*G54</f>
        <v>0.96</v>
      </c>
      <c r="J54" s="335"/>
      <c r="K54" s="336"/>
      <c r="L54" s="342"/>
      <c r="M54" s="343"/>
      <c r="N54" s="92" t="s">
        <v>134</v>
      </c>
      <c r="O54" s="344"/>
    </row>
    <row r="55" spans="1:16" s="160" customFormat="1" ht="55.2" customHeight="1" x14ac:dyDescent="0.25">
      <c r="A55" s="668" t="s">
        <v>51</v>
      </c>
      <c r="B55" s="320" t="s">
        <v>192</v>
      </c>
      <c r="C55" s="321"/>
      <c r="D55" s="322">
        <v>0.3</v>
      </c>
      <c r="E55" s="322">
        <v>0.15</v>
      </c>
      <c r="F55" s="322">
        <v>4.5</v>
      </c>
      <c r="G55" s="323">
        <v>2</v>
      </c>
      <c r="H55" s="324"/>
      <c r="I55" s="325">
        <f>D55*E55*G55*F55</f>
        <v>0.40499999999999997</v>
      </c>
      <c r="J55" s="326"/>
      <c r="K55" s="327">
        <f>I55*0.2</f>
        <v>8.1000000000000003E-2</v>
      </c>
      <c r="L55" s="322"/>
      <c r="M55" s="326">
        <f>I55-K55</f>
        <v>0.32399999999999995</v>
      </c>
      <c r="N55" s="328" t="s">
        <v>129</v>
      </c>
      <c r="O55" s="166"/>
    </row>
    <row r="56" spans="1:16" s="160" customFormat="1" ht="55.2" customHeight="1" x14ac:dyDescent="0.25">
      <c r="A56" s="670"/>
      <c r="B56" s="349" t="s">
        <v>193</v>
      </c>
      <c r="C56" s="350"/>
      <c r="D56" s="351">
        <v>0.1</v>
      </c>
      <c r="E56" s="351">
        <v>0.5</v>
      </c>
      <c r="F56" s="351">
        <v>3</v>
      </c>
      <c r="G56" s="352">
        <v>1</v>
      </c>
      <c r="H56" s="353"/>
      <c r="I56" s="354">
        <f>D56*E56*F56*G56</f>
        <v>0.15000000000000002</v>
      </c>
      <c r="J56" s="355"/>
      <c r="K56" s="356"/>
      <c r="L56" s="351"/>
      <c r="M56" s="355">
        <f>I56</f>
        <v>0.15000000000000002</v>
      </c>
      <c r="N56" s="357" t="s">
        <v>129</v>
      </c>
      <c r="O56" s="167"/>
    </row>
    <row r="57" spans="1:16" s="160" customFormat="1" ht="42.6" customHeight="1" thickBot="1" x14ac:dyDescent="0.3">
      <c r="A57" s="669"/>
      <c r="B57" s="358" t="s">
        <v>214</v>
      </c>
      <c r="C57" s="359">
        <f>5</f>
        <v>5</v>
      </c>
      <c r="D57" s="360"/>
      <c r="E57" s="360"/>
      <c r="F57" s="360"/>
      <c r="G57" s="361">
        <v>3</v>
      </c>
      <c r="H57" s="362"/>
      <c r="I57" s="334"/>
      <c r="J57" s="335"/>
      <c r="K57" s="363"/>
      <c r="L57" s="360"/>
      <c r="M57" s="364">
        <f>C57*G57</f>
        <v>15</v>
      </c>
      <c r="N57" s="365" t="s">
        <v>215</v>
      </c>
      <c r="O57" s="366"/>
    </row>
    <row r="58" spans="1:16" s="160" customFormat="1" ht="57.6" customHeight="1" thickBot="1" x14ac:dyDescent="0.3">
      <c r="A58" s="345" t="s">
        <v>130</v>
      </c>
      <c r="B58" s="329" t="s">
        <v>194</v>
      </c>
      <c r="C58" s="330"/>
      <c r="D58" s="331">
        <v>0.15</v>
      </c>
      <c r="E58" s="331">
        <v>0.65</v>
      </c>
      <c r="F58" s="331">
        <v>21</v>
      </c>
      <c r="G58" s="332"/>
      <c r="H58" s="333">
        <v>20</v>
      </c>
      <c r="I58" s="334">
        <f>D58*E58*F58*H58/100</f>
        <v>0.40949999999999998</v>
      </c>
      <c r="J58" s="335"/>
      <c r="K58" s="336"/>
      <c r="L58" s="331"/>
      <c r="M58" s="335"/>
      <c r="N58" s="92" t="s">
        <v>134</v>
      </c>
      <c r="O58" s="77"/>
    </row>
    <row r="59" spans="1:16" s="160" customFormat="1" ht="55.2" customHeight="1" x14ac:dyDescent="0.25">
      <c r="A59" s="668" t="s">
        <v>133</v>
      </c>
      <c r="B59" s="320" t="s">
        <v>219</v>
      </c>
      <c r="C59" s="321">
        <v>126</v>
      </c>
      <c r="D59" s="322"/>
      <c r="E59" s="322"/>
      <c r="F59" s="322"/>
      <c r="G59" s="323"/>
      <c r="H59" s="324">
        <v>5</v>
      </c>
      <c r="I59" s="325"/>
      <c r="J59" s="326"/>
      <c r="K59" s="327"/>
      <c r="L59" s="322"/>
      <c r="M59" s="326"/>
      <c r="N59" s="328" t="s">
        <v>218</v>
      </c>
      <c r="O59" s="166"/>
    </row>
    <row r="60" spans="1:16" s="160" customFormat="1" ht="31.5" customHeight="1" thickBot="1" x14ac:dyDescent="0.3">
      <c r="A60" s="669"/>
      <c r="B60" s="329" t="s">
        <v>216</v>
      </c>
      <c r="C60" s="330"/>
      <c r="D60" s="331"/>
      <c r="E60" s="331"/>
      <c r="F60" s="331">
        <v>10</v>
      </c>
      <c r="G60" s="332"/>
      <c r="H60" s="333"/>
      <c r="I60" s="334"/>
      <c r="J60" s="335"/>
      <c r="K60" s="336"/>
      <c r="L60" s="331"/>
      <c r="M60" s="335"/>
      <c r="N60" s="92" t="s">
        <v>217</v>
      </c>
      <c r="O60" s="77"/>
    </row>
    <row r="61" spans="1:16" s="160" customFormat="1" ht="37.799999999999997" customHeight="1" thickBot="1" x14ac:dyDescent="0.3">
      <c r="A61" s="348" t="s">
        <v>220</v>
      </c>
      <c r="B61" s="338" t="s">
        <v>221</v>
      </c>
      <c r="C61" s="339"/>
      <c r="D61" s="342">
        <v>0.6</v>
      </c>
      <c r="E61" s="342"/>
      <c r="F61" s="342">
        <f>8+11.5*2+17.5+2*7+13</f>
        <v>75.5</v>
      </c>
      <c r="G61" s="371"/>
      <c r="H61" s="372">
        <v>20</v>
      </c>
      <c r="I61" s="373"/>
      <c r="J61" s="374">
        <f>D61*F61*H61/100</f>
        <v>9.06</v>
      </c>
      <c r="K61" s="375"/>
      <c r="L61" s="342"/>
      <c r="M61" s="343"/>
      <c r="N61" s="376" t="s">
        <v>134</v>
      </c>
      <c r="O61" s="344"/>
      <c r="P61" s="160" t="s">
        <v>536</v>
      </c>
    </row>
    <row r="62" spans="1:16" s="160" customFormat="1" ht="52.8" customHeight="1" x14ac:dyDescent="0.25">
      <c r="A62" s="668" t="s">
        <v>537</v>
      </c>
      <c r="B62" s="320" t="s">
        <v>601</v>
      </c>
      <c r="C62" s="321"/>
      <c r="D62" s="173">
        <v>0.15</v>
      </c>
      <c r="E62" s="173">
        <v>1</v>
      </c>
      <c r="F62" s="173">
        <v>17</v>
      </c>
      <c r="G62" s="337">
        <v>1</v>
      </c>
      <c r="H62" s="324">
        <v>30</v>
      </c>
      <c r="I62" s="325">
        <f>D62*E62*F62*G62*H62/100</f>
        <v>0.76500000000000001</v>
      </c>
      <c r="J62" s="326"/>
      <c r="K62" s="327">
        <f>I62</f>
        <v>0.76500000000000001</v>
      </c>
      <c r="L62" s="322"/>
      <c r="M62" s="326"/>
      <c r="N62" s="328" t="s">
        <v>134</v>
      </c>
      <c r="O62" s="166"/>
      <c r="P62" s="160" t="s">
        <v>541</v>
      </c>
    </row>
    <row r="63" spans="1:16" s="160" customFormat="1" ht="42" customHeight="1" thickBot="1" x14ac:dyDescent="0.3">
      <c r="A63" s="669"/>
      <c r="B63" s="338" t="s">
        <v>213</v>
      </c>
      <c r="C63" s="339"/>
      <c r="D63" s="54">
        <v>0.04</v>
      </c>
      <c r="E63" s="54">
        <v>0.5</v>
      </c>
      <c r="F63" s="54">
        <v>17</v>
      </c>
      <c r="G63" s="340">
        <v>1</v>
      </c>
      <c r="H63" s="341"/>
      <c r="I63" s="334">
        <f>D63*E63*F63*G63</f>
        <v>0.34</v>
      </c>
      <c r="J63" s="335"/>
      <c r="K63" s="336"/>
      <c r="L63" s="342"/>
      <c r="M63" s="343"/>
      <c r="N63" s="92" t="s">
        <v>134</v>
      </c>
      <c r="O63" s="344"/>
    </row>
    <row r="64" spans="1:16" s="160" customFormat="1" ht="52.2" customHeight="1" x14ac:dyDescent="0.25">
      <c r="A64" s="668" t="s">
        <v>542</v>
      </c>
      <c r="B64" s="320" t="s">
        <v>602</v>
      </c>
      <c r="C64" s="321"/>
      <c r="D64" s="173">
        <v>0.15</v>
      </c>
      <c r="E64" s="173">
        <v>0.3</v>
      </c>
      <c r="F64" s="173">
        <v>6.5</v>
      </c>
      <c r="G64" s="337">
        <v>1</v>
      </c>
      <c r="H64" s="324">
        <v>30</v>
      </c>
      <c r="I64" s="325">
        <f>D64*E64*F64*G64*H64/100</f>
        <v>8.7749999999999981E-2</v>
      </c>
      <c r="J64" s="326"/>
      <c r="K64" s="327">
        <f>I64</f>
        <v>8.7749999999999981E-2</v>
      </c>
      <c r="L64" s="322"/>
      <c r="M64" s="326"/>
      <c r="N64" s="328" t="s">
        <v>134</v>
      </c>
      <c r="O64" s="166"/>
    </row>
    <row r="65" spans="1:15" s="160" customFormat="1" ht="39" customHeight="1" thickBot="1" x14ac:dyDescent="0.3">
      <c r="A65" s="669"/>
      <c r="B65" s="338" t="s">
        <v>543</v>
      </c>
      <c r="C65" s="339"/>
      <c r="D65" s="54">
        <v>0.04</v>
      </c>
      <c r="E65" s="54">
        <v>0.3</v>
      </c>
      <c r="F65" s="54">
        <v>6.5</v>
      </c>
      <c r="G65" s="340">
        <v>1</v>
      </c>
      <c r="H65" s="341"/>
      <c r="I65" s="334">
        <f>D65*E65*F65*G65</f>
        <v>7.8E-2</v>
      </c>
      <c r="J65" s="335"/>
      <c r="K65" s="336"/>
      <c r="L65" s="342"/>
      <c r="M65" s="343"/>
      <c r="N65" s="92" t="s">
        <v>544</v>
      </c>
      <c r="O65" s="344"/>
    </row>
    <row r="66" spans="1:15" s="160" customFormat="1" ht="58.8" customHeight="1" thickBot="1" x14ac:dyDescent="0.3">
      <c r="A66" s="345" t="s">
        <v>223</v>
      </c>
      <c r="B66" s="320" t="s">
        <v>548</v>
      </c>
      <c r="C66" s="327">
        <v>42</v>
      </c>
      <c r="D66" s="322"/>
      <c r="E66" s="322"/>
      <c r="F66" s="322"/>
      <c r="G66" s="323"/>
      <c r="H66" s="324">
        <v>10</v>
      </c>
      <c r="I66" s="325"/>
      <c r="J66" s="326">
        <f>C66*H66/100</f>
        <v>4.2</v>
      </c>
      <c r="K66" s="327"/>
      <c r="L66" s="322">
        <f>J66</f>
        <v>4.2</v>
      </c>
      <c r="M66" s="326"/>
      <c r="N66" s="328" t="s">
        <v>215</v>
      </c>
      <c r="O66" s="166" t="s">
        <v>549</v>
      </c>
    </row>
    <row r="67" spans="1:15" ht="18" customHeight="1" thickBot="1" x14ac:dyDescent="0.35">
      <c r="A67" s="26"/>
      <c r="B67" s="74" t="s">
        <v>39</v>
      </c>
      <c r="C67" s="69"/>
      <c r="D67" s="69"/>
      <c r="E67" s="69"/>
      <c r="F67" s="69"/>
      <c r="G67" s="70"/>
      <c r="H67" s="70"/>
      <c r="I67" s="123">
        <f>SUM(I11:I66)</f>
        <v>22.108500000000003</v>
      </c>
      <c r="J67" s="123">
        <f>SUM(J11:J66)</f>
        <v>40.380000000000003</v>
      </c>
      <c r="K67" s="123">
        <f>SUM(K11:K66)</f>
        <v>16.234000000000002</v>
      </c>
      <c r="L67" s="123">
        <f>SUM(L11:L66)</f>
        <v>4.2</v>
      </c>
      <c r="M67" s="123">
        <f>SUM(M11:M66)</f>
        <v>30.948</v>
      </c>
      <c r="N67" s="27"/>
      <c r="O67" s="25"/>
    </row>
  </sheetData>
  <mergeCells count="34">
    <mergeCell ref="A20:A21"/>
    <mergeCell ref="B8:B9"/>
    <mergeCell ref="A8:A9"/>
    <mergeCell ref="A16:A18"/>
    <mergeCell ref="O8:O9"/>
    <mergeCell ref="C8:F8"/>
    <mergeCell ref="G8:G9"/>
    <mergeCell ref="H8:H9"/>
    <mergeCell ref="K8:M8"/>
    <mergeCell ref="I8:J8"/>
    <mergeCell ref="N8:N9"/>
    <mergeCell ref="A39:A40"/>
    <mergeCell ref="A59:A60"/>
    <mergeCell ref="A62:A63"/>
    <mergeCell ref="A10:O10"/>
    <mergeCell ref="A32:O32"/>
    <mergeCell ref="A52:O52"/>
    <mergeCell ref="O12:O13"/>
    <mergeCell ref="A34:A35"/>
    <mergeCell ref="O34:O35"/>
    <mergeCell ref="A36:A37"/>
    <mergeCell ref="A23:A25"/>
    <mergeCell ref="A26:A27"/>
    <mergeCell ref="A28:A31"/>
    <mergeCell ref="J29:O31"/>
    <mergeCell ref="A12:A13"/>
    <mergeCell ref="A14:A15"/>
    <mergeCell ref="A64:A65"/>
    <mergeCell ref="A42:A44"/>
    <mergeCell ref="A45:A47"/>
    <mergeCell ref="A48:A51"/>
    <mergeCell ref="J49:O51"/>
    <mergeCell ref="A53:A54"/>
    <mergeCell ref="A55:A57"/>
  </mergeCells>
  <phoneticPr fontId="52" type="noConversion"/>
  <pageMargins left="0.98425196850393704" right="0.39370078740157483" top="0.98425196850393704" bottom="0.39370078740157483" header="0.51181102362204722" footer="0.19685039370078741"/>
  <pageSetup paperSize="9" scale="67" firstPageNumber="29" fitToHeight="0" orientation="landscape" horizontalDpi="300" verticalDpi="300" r:id="rId1"/>
  <headerFooter alignWithMargins="0">
    <oddFooter>&amp;R&amp;P</oddFooter>
  </headerFooter>
  <rowBreaks count="2" manualBreakCount="2">
    <brk id="21" max="14" man="1"/>
    <brk id="38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DD0D-9F98-4B23-B1BA-C8295A030ED7}">
  <sheetPr>
    <tabColor rgb="FF92D050"/>
  </sheetPr>
  <dimension ref="A1:GN118"/>
  <sheetViews>
    <sheetView tabSelected="1" view="pageBreakPreview" topLeftCell="A88" zoomScale="85" zoomScaleNormal="85" zoomScaleSheetLayoutView="85" workbookViewId="0">
      <selection activeCell="O333" sqref="O333"/>
    </sheetView>
  </sheetViews>
  <sheetFormatPr defaultRowHeight="13.2" x14ac:dyDescent="0.25"/>
  <cols>
    <col min="1" max="1" width="9.5546875" customWidth="1"/>
    <col min="2" max="2" width="10.109375" customWidth="1"/>
    <col min="3" max="3" width="48.33203125" customWidth="1"/>
    <col min="4" max="8" width="6.5546875" customWidth="1"/>
    <col min="9" max="9" width="6.6640625" customWidth="1"/>
    <col min="10" max="11" width="6.5546875" customWidth="1"/>
    <col min="12" max="12" width="7.6640625" customWidth="1"/>
  </cols>
  <sheetData>
    <row r="1" spans="1:196" ht="17.399999999999999" x14ac:dyDescent="0.3">
      <c r="A1" s="19" t="s">
        <v>147</v>
      </c>
      <c r="F1" s="39"/>
      <c r="G1" s="39"/>
      <c r="H1" s="39"/>
      <c r="I1" s="39"/>
      <c r="J1" s="40"/>
      <c r="K1" s="39"/>
      <c r="L1" s="39"/>
      <c r="M1" s="39"/>
      <c r="N1" s="39"/>
      <c r="O1" s="40"/>
      <c r="P1" s="39"/>
      <c r="Q1" s="39"/>
      <c r="R1" s="39"/>
      <c r="S1" s="39"/>
      <c r="T1" s="40"/>
      <c r="U1" s="39"/>
      <c r="V1" s="39"/>
      <c r="W1" s="39"/>
      <c r="X1" s="39"/>
      <c r="Y1" s="39"/>
      <c r="Z1" s="40"/>
      <c r="AA1" s="39"/>
      <c r="AB1" s="41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</row>
    <row r="2" spans="1:196" ht="15" x14ac:dyDescent="0.25">
      <c r="A2" s="8" t="s">
        <v>475</v>
      </c>
      <c r="F2" s="8"/>
      <c r="G2" s="8"/>
      <c r="H2" s="8"/>
      <c r="I2" s="8"/>
      <c r="J2" s="9"/>
      <c r="K2" s="8"/>
      <c r="L2" s="8"/>
      <c r="M2" s="8"/>
      <c r="N2" s="8"/>
      <c r="O2" s="9"/>
      <c r="P2" s="8"/>
      <c r="Q2" s="8"/>
      <c r="R2" s="8"/>
      <c r="S2" s="8"/>
      <c r="T2" s="9"/>
      <c r="U2" s="8"/>
      <c r="V2" s="8"/>
      <c r="W2" s="8"/>
      <c r="X2" s="8"/>
      <c r="Y2" s="8"/>
      <c r="Z2" s="9"/>
      <c r="AA2" s="8"/>
      <c r="AB2" s="42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</row>
    <row r="3" spans="1:196" ht="15" x14ac:dyDescent="0.25">
      <c r="A3" s="8" t="s">
        <v>125</v>
      </c>
      <c r="F3" s="8"/>
      <c r="G3" s="8"/>
      <c r="H3" s="8"/>
      <c r="I3" s="8"/>
      <c r="J3" s="9"/>
      <c r="K3" s="8"/>
      <c r="L3" s="8"/>
      <c r="M3" s="8"/>
      <c r="N3" s="8"/>
      <c r="O3" s="9"/>
      <c r="P3" s="8"/>
      <c r="Q3" s="8"/>
      <c r="R3" s="8"/>
      <c r="S3" s="8"/>
      <c r="T3" s="9"/>
      <c r="U3" s="8"/>
      <c r="V3" s="8"/>
      <c r="W3" s="8"/>
      <c r="X3" s="8"/>
      <c r="Y3" s="8"/>
      <c r="Z3" s="9"/>
      <c r="AA3" s="8"/>
      <c r="AB3" s="42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</row>
    <row r="4" spans="1:196" ht="15" x14ac:dyDescent="0.25">
      <c r="A4" s="8" t="s">
        <v>476</v>
      </c>
      <c r="B4" s="20"/>
      <c r="C4" s="20"/>
      <c r="E4" s="8"/>
      <c r="F4" s="8"/>
      <c r="G4" s="8"/>
      <c r="H4" s="8"/>
      <c r="I4" s="8"/>
      <c r="J4" s="9"/>
      <c r="K4" s="8"/>
      <c r="L4" s="8"/>
      <c r="M4" s="8"/>
      <c r="N4" s="8"/>
      <c r="O4" s="9"/>
      <c r="P4" s="8"/>
      <c r="Q4" s="8"/>
      <c r="R4" s="8"/>
      <c r="S4" s="8"/>
      <c r="T4" s="9"/>
      <c r="U4" s="8"/>
      <c r="V4" s="8"/>
      <c r="W4" s="8"/>
      <c r="X4" s="8"/>
      <c r="Y4" s="8"/>
      <c r="Z4" s="9"/>
      <c r="AA4" s="8"/>
      <c r="AB4" s="42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</row>
    <row r="6" spans="1:196" s="14" customFormat="1" ht="15.6" x14ac:dyDescent="0.3">
      <c r="A6" s="658" t="s">
        <v>19</v>
      </c>
      <c r="B6" s="658"/>
      <c r="C6" s="658"/>
      <c r="D6" s="658"/>
      <c r="E6" s="658"/>
      <c r="F6" s="658"/>
      <c r="G6" s="658"/>
      <c r="H6" s="658"/>
      <c r="I6" s="658"/>
      <c r="J6" s="658"/>
      <c r="K6" s="658"/>
      <c r="L6" s="658"/>
      <c r="M6" s="13"/>
      <c r="N6" s="13"/>
      <c r="O6" s="13"/>
      <c r="P6" s="13"/>
    </row>
    <row r="7" spans="1:196" s="14" customFormat="1" ht="9.9" customHeight="1" thickBo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3"/>
      <c r="O7" s="13"/>
      <c r="P7" s="13"/>
    </row>
    <row r="8" spans="1:196" ht="15" customHeight="1" x14ac:dyDescent="0.25">
      <c r="A8" s="702" t="s">
        <v>0</v>
      </c>
      <c r="B8" s="704" t="s">
        <v>3</v>
      </c>
      <c r="C8" s="706" t="s">
        <v>4</v>
      </c>
      <c r="D8" s="708" t="s">
        <v>5</v>
      </c>
      <c r="E8" s="709" t="s">
        <v>6</v>
      </c>
      <c r="F8" s="709"/>
      <c r="G8" s="711" t="s">
        <v>7</v>
      </c>
      <c r="H8" s="712"/>
      <c r="I8" s="715" t="s">
        <v>20</v>
      </c>
      <c r="J8" s="716"/>
      <c r="K8" s="719" t="s">
        <v>8</v>
      </c>
      <c r="L8" s="720"/>
      <c r="M8" s="15"/>
      <c r="N8" s="15"/>
      <c r="O8" s="15"/>
      <c r="P8" s="15"/>
    </row>
    <row r="9" spans="1:196" ht="15" customHeight="1" x14ac:dyDescent="0.25">
      <c r="A9" s="703"/>
      <c r="B9" s="705"/>
      <c r="C9" s="707"/>
      <c r="D9" s="626"/>
      <c r="E9" s="710"/>
      <c r="F9" s="710"/>
      <c r="G9" s="713"/>
      <c r="H9" s="714"/>
      <c r="I9" s="717"/>
      <c r="J9" s="718"/>
      <c r="K9" s="721" t="s">
        <v>1</v>
      </c>
      <c r="L9" s="722"/>
      <c r="M9" s="16"/>
      <c r="N9" s="16"/>
      <c r="O9" s="16"/>
      <c r="P9" s="16"/>
    </row>
    <row r="10" spans="1:196" ht="15" customHeight="1" thickBot="1" x14ac:dyDescent="0.3">
      <c r="A10" s="703"/>
      <c r="B10" s="705"/>
      <c r="C10" s="707"/>
      <c r="D10" s="626"/>
      <c r="E10" s="205" t="s">
        <v>10</v>
      </c>
      <c r="F10" s="205" t="s">
        <v>2</v>
      </c>
      <c r="G10" s="205" t="s">
        <v>10</v>
      </c>
      <c r="H10" s="205" t="s">
        <v>2</v>
      </c>
      <c r="I10" s="206" t="s">
        <v>99</v>
      </c>
      <c r="J10" s="206" t="s">
        <v>30</v>
      </c>
      <c r="K10" s="207" t="s">
        <v>11</v>
      </c>
      <c r="L10" s="208" t="s">
        <v>12</v>
      </c>
      <c r="M10" s="17"/>
      <c r="N10" s="15"/>
      <c r="O10" s="18"/>
      <c r="P10" s="15"/>
    </row>
    <row r="11" spans="1:196" ht="20.399999999999999" customHeight="1" thickBot="1" x14ac:dyDescent="0.3">
      <c r="A11" s="725" t="s">
        <v>646</v>
      </c>
      <c r="B11" s="726"/>
      <c r="C11" s="726"/>
      <c r="D11" s="726"/>
      <c r="E11" s="726"/>
      <c r="F11" s="726"/>
      <c r="G11" s="726"/>
      <c r="H11" s="726"/>
      <c r="I11" s="726"/>
      <c r="J11" s="726"/>
      <c r="K11" s="726"/>
      <c r="L11" s="727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10"/>
    </row>
    <row r="12" spans="1:196" ht="20.399999999999999" customHeight="1" thickBot="1" x14ac:dyDescent="0.3">
      <c r="A12" s="728" t="s">
        <v>445</v>
      </c>
      <c r="B12" s="729"/>
      <c r="C12" s="729"/>
      <c r="D12" s="729"/>
      <c r="E12" s="729"/>
      <c r="F12" s="729"/>
      <c r="G12" s="729"/>
      <c r="H12" s="729"/>
      <c r="I12" s="729"/>
      <c r="J12" s="729"/>
      <c r="K12" s="729"/>
      <c r="L12" s="730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10"/>
    </row>
    <row r="13" spans="1:196" ht="24.75" customHeight="1" thickBot="1" x14ac:dyDescent="0.3">
      <c r="A13" s="211" t="s">
        <v>21</v>
      </c>
      <c r="B13" s="210" t="s">
        <v>477</v>
      </c>
      <c r="C13" s="289" t="s">
        <v>248</v>
      </c>
      <c r="D13" s="265" t="s">
        <v>9</v>
      </c>
      <c r="E13" s="117"/>
      <c r="F13" s="245"/>
      <c r="G13" s="246"/>
      <c r="H13" s="11"/>
      <c r="I13" s="117">
        <v>2</v>
      </c>
      <c r="J13" s="117"/>
      <c r="K13" s="247"/>
      <c r="L13" s="248"/>
    </row>
    <row r="14" spans="1:196" ht="30.75" customHeight="1" x14ac:dyDescent="0.25">
      <c r="A14" s="689" t="s">
        <v>22</v>
      </c>
      <c r="B14" s="691" t="s">
        <v>478</v>
      </c>
      <c r="C14" s="249" t="s">
        <v>245</v>
      </c>
      <c r="D14" s="250" t="s">
        <v>9</v>
      </c>
      <c r="E14" s="217"/>
      <c r="F14" s="251"/>
      <c r="G14" s="218"/>
      <c r="H14" s="219"/>
      <c r="I14" s="217">
        <v>1</v>
      </c>
      <c r="J14" s="217"/>
      <c r="K14" s="220"/>
      <c r="L14" s="221"/>
    </row>
    <row r="15" spans="1:196" ht="24.75" customHeight="1" thickBot="1" x14ac:dyDescent="0.3">
      <c r="A15" s="690"/>
      <c r="B15" s="692"/>
      <c r="C15" s="252" t="s">
        <v>247</v>
      </c>
      <c r="D15" s="253"/>
      <c r="E15" s="237"/>
      <c r="F15" s="238"/>
      <c r="G15" s="239">
        <v>18</v>
      </c>
      <c r="H15" s="240"/>
      <c r="I15" s="237">
        <v>1</v>
      </c>
      <c r="J15" s="237"/>
      <c r="K15" s="242"/>
      <c r="L15" s="243"/>
    </row>
    <row r="16" spans="1:196" ht="18" customHeight="1" x14ac:dyDescent="0.25">
      <c r="A16" s="213" t="s">
        <v>132</v>
      </c>
      <c r="B16" s="214" t="s">
        <v>478</v>
      </c>
      <c r="C16" s="215" t="s">
        <v>149</v>
      </c>
      <c r="D16" s="216" t="s">
        <v>9</v>
      </c>
      <c r="E16" s="217">
        <v>500</v>
      </c>
      <c r="F16" s="217"/>
      <c r="G16" s="218">
        <v>9</v>
      </c>
      <c r="H16" s="219"/>
      <c r="I16" s="217">
        <v>1</v>
      </c>
      <c r="J16" s="219"/>
      <c r="K16" s="220"/>
      <c r="L16" s="221"/>
      <c r="M16" s="17"/>
      <c r="N16" s="15"/>
      <c r="O16" s="18"/>
      <c r="P16" s="15"/>
    </row>
    <row r="17" spans="1:16" ht="18" customHeight="1" x14ac:dyDescent="0.25">
      <c r="A17" s="222"/>
      <c r="B17" s="223"/>
      <c r="C17" s="224" t="s">
        <v>163</v>
      </c>
      <c r="D17" s="225" t="s">
        <v>9</v>
      </c>
      <c r="E17" s="226">
        <v>300</v>
      </c>
      <c r="F17" s="227"/>
      <c r="G17" s="228">
        <v>9</v>
      </c>
      <c r="H17" s="229"/>
      <c r="I17" s="226"/>
      <c r="J17" s="230">
        <v>1</v>
      </c>
      <c r="K17" s="231">
        <v>100</v>
      </c>
      <c r="L17" s="232">
        <f>E17*G17*K17/100000</f>
        <v>2.7</v>
      </c>
      <c r="M17" s="17"/>
      <c r="N17" s="15"/>
      <c r="O17" s="18"/>
      <c r="P17" s="15"/>
    </row>
    <row r="18" spans="1:16" ht="18" customHeight="1" thickBot="1" x14ac:dyDescent="0.3">
      <c r="A18" s="233"/>
      <c r="B18" s="234"/>
      <c r="C18" s="235" t="s">
        <v>246</v>
      </c>
      <c r="D18" s="236" t="s">
        <v>9</v>
      </c>
      <c r="E18" s="237">
        <v>300</v>
      </c>
      <c r="F18" s="238"/>
      <c r="G18" s="239">
        <v>9</v>
      </c>
      <c r="H18" s="240"/>
      <c r="I18" s="237"/>
      <c r="J18" s="241">
        <v>1</v>
      </c>
      <c r="K18" s="242">
        <v>100</v>
      </c>
      <c r="L18" s="243">
        <f>E18*G18*K18/100000</f>
        <v>2.7</v>
      </c>
      <c r="M18" s="17"/>
      <c r="N18" s="15"/>
      <c r="O18" s="18"/>
      <c r="P18" s="15"/>
    </row>
    <row r="19" spans="1:16" ht="18" customHeight="1" x14ac:dyDescent="0.25">
      <c r="A19" s="213" t="s">
        <v>23</v>
      </c>
      <c r="B19" s="214" t="s">
        <v>478</v>
      </c>
      <c r="C19" s="215" t="s">
        <v>149</v>
      </c>
      <c r="D19" s="216" t="s">
        <v>9</v>
      </c>
      <c r="E19" s="217">
        <v>500</v>
      </c>
      <c r="F19" s="217"/>
      <c r="G19" s="218">
        <v>3</v>
      </c>
      <c r="H19" s="219"/>
      <c r="I19" s="217">
        <v>1</v>
      </c>
      <c r="J19" s="219"/>
      <c r="K19" s="220"/>
      <c r="L19" s="221"/>
      <c r="M19" s="17"/>
      <c r="N19" s="15"/>
      <c r="O19" s="18"/>
      <c r="P19" s="15"/>
    </row>
    <row r="20" spans="1:16" ht="18" customHeight="1" x14ac:dyDescent="0.25">
      <c r="A20" s="222"/>
      <c r="B20" s="223"/>
      <c r="C20" s="224" t="s">
        <v>163</v>
      </c>
      <c r="D20" s="225" t="s">
        <v>9</v>
      </c>
      <c r="E20" s="226">
        <v>300</v>
      </c>
      <c r="F20" s="227"/>
      <c r="G20" s="228">
        <v>3</v>
      </c>
      <c r="H20" s="229"/>
      <c r="I20" s="226"/>
      <c r="J20" s="230">
        <v>1</v>
      </c>
      <c r="K20" s="231">
        <v>100</v>
      </c>
      <c r="L20" s="232">
        <f>E20*G20*K20/100000</f>
        <v>0.9</v>
      </c>
    </row>
    <row r="21" spans="1:16" ht="18" customHeight="1" thickBot="1" x14ac:dyDescent="0.3">
      <c r="A21" s="233"/>
      <c r="B21" s="234"/>
      <c r="C21" s="235" t="s">
        <v>246</v>
      </c>
      <c r="D21" s="236" t="s">
        <v>9</v>
      </c>
      <c r="E21" s="237">
        <v>300</v>
      </c>
      <c r="F21" s="238"/>
      <c r="G21" s="239">
        <v>3</v>
      </c>
      <c r="H21" s="240"/>
      <c r="I21" s="237"/>
      <c r="J21" s="241">
        <v>1</v>
      </c>
      <c r="K21" s="242">
        <v>100</v>
      </c>
      <c r="L21" s="243">
        <f>E21*G21*K21/100000</f>
        <v>0.9</v>
      </c>
    </row>
    <row r="22" spans="1:16" ht="18" customHeight="1" x14ac:dyDescent="0.25">
      <c r="A22" s="213" t="s">
        <v>29</v>
      </c>
      <c r="B22" s="214" t="s">
        <v>477</v>
      </c>
      <c r="C22" s="293" t="s">
        <v>149</v>
      </c>
      <c r="D22" s="216" t="s">
        <v>9</v>
      </c>
      <c r="E22" s="217">
        <v>500</v>
      </c>
      <c r="F22" s="217"/>
      <c r="G22" s="218">
        <v>9</v>
      </c>
      <c r="H22" s="219"/>
      <c r="I22" s="217">
        <v>1</v>
      </c>
      <c r="J22" s="219"/>
      <c r="K22" s="220"/>
      <c r="L22" s="221"/>
      <c r="M22" s="17"/>
      <c r="N22" s="15"/>
      <c r="O22" s="18"/>
      <c r="P22" s="15"/>
    </row>
    <row r="23" spans="1:16" ht="18" customHeight="1" x14ac:dyDescent="0.25">
      <c r="A23" s="222"/>
      <c r="B23" s="223"/>
      <c r="C23" s="294" t="s">
        <v>163</v>
      </c>
      <c r="D23" s="225" t="s">
        <v>9</v>
      </c>
      <c r="E23" s="226">
        <v>300</v>
      </c>
      <c r="F23" s="227"/>
      <c r="G23" s="228">
        <v>9</v>
      </c>
      <c r="H23" s="229"/>
      <c r="I23" s="226"/>
      <c r="J23" s="230">
        <v>1</v>
      </c>
      <c r="K23" s="231">
        <v>100</v>
      </c>
      <c r="L23" s="232">
        <f>E23*G23*K23/100000</f>
        <v>2.7</v>
      </c>
      <c r="M23" s="17"/>
      <c r="N23" s="15"/>
      <c r="O23" s="18"/>
      <c r="P23" s="15"/>
    </row>
    <row r="24" spans="1:16" ht="18" customHeight="1" x14ac:dyDescent="0.25">
      <c r="A24" s="222"/>
      <c r="B24" s="223"/>
      <c r="C24" s="291" t="s">
        <v>246</v>
      </c>
      <c r="D24" s="225" t="s">
        <v>9</v>
      </c>
      <c r="E24" s="257">
        <v>300</v>
      </c>
      <c r="F24" s="273"/>
      <c r="G24" s="274">
        <v>9</v>
      </c>
      <c r="H24" s="275"/>
      <c r="I24" s="257"/>
      <c r="J24" s="230">
        <v>1</v>
      </c>
      <c r="K24" s="231">
        <v>100</v>
      </c>
      <c r="L24" s="232">
        <f>E24*G24*K24/100000</f>
        <v>2.7</v>
      </c>
      <c r="M24" s="17"/>
      <c r="N24" s="15"/>
      <c r="O24" s="18"/>
      <c r="P24" s="15"/>
    </row>
    <row r="25" spans="1:16" ht="18" customHeight="1" thickBot="1" x14ac:dyDescent="0.3">
      <c r="A25" s="233"/>
      <c r="B25" s="234"/>
      <c r="C25" s="295" t="s">
        <v>483</v>
      </c>
      <c r="D25" s="269" t="s">
        <v>9</v>
      </c>
      <c r="E25" s="237">
        <v>300</v>
      </c>
      <c r="F25" s="238"/>
      <c r="G25" s="239"/>
      <c r="H25" s="240"/>
      <c r="I25" s="237"/>
      <c r="J25" s="290">
        <v>1</v>
      </c>
      <c r="K25" s="242"/>
      <c r="L25" s="243"/>
      <c r="M25" s="17"/>
      <c r="N25" s="15"/>
      <c r="O25" s="18"/>
      <c r="P25" s="15"/>
    </row>
    <row r="26" spans="1:16" ht="18" customHeight="1" x14ac:dyDescent="0.25">
      <c r="A26" s="213" t="s">
        <v>13</v>
      </c>
      <c r="B26" s="214" t="s">
        <v>477</v>
      </c>
      <c r="C26" s="215" t="s">
        <v>149</v>
      </c>
      <c r="D26" s="216" t="s">
        <v>9</v>
      </c>
      <c r="E26" s="217">
        <v>500</v>
      </c>
      <c r="F26" s="217"/>
      <c r="G26" s="218">
        <v>4.5</v>
      </c>
      <c r="H26" s="219"/>
      <c r="I26" s="217">
        <v>1</v>
      </c>
      <c r="J26" s="219"/>
      <c r="K26" s="220"/>
      <c r="L26" s="221"/>
      <c r="M26" s="17"/>
      <c r="N26" s="15"/>
      <c r="O26" s="18"/>
      <c r="P26" s="15"/>
    </row>
    <row r="27" spans="1:16" ht="18" customHeight="1" x14ac:dyDescent="0.25">
      <c r="A27" s="222"/>
      <c r="B27" s="223"/>
      <c r="C27" s="224" t="s">
        <v>163</v>
      </c>
      <c r="D27" s="225" t="s">
        <v>9</v>
      </c>
      <c r="E27" s="226">
        <v>300</v>
      </c>
      <c r="F27" s="227"/>
      <c r="G27" s="228">
        <v>4.5</v>
      </c>
      <c r="H27" s="229"/>
      <c r="I27" s="226"/>
      <c r="J27" s="230">
        <v>1</v>
      </c>
      <c r="K27" s="231">
        <v>100</v>
      </c>
      <c r="L27" s="232">
        <f>E27*G27*K27/100000</f>
        <v>1.35</v>
      </c>
      <c r="M27" s="17"/>
      <c r="N27" s="15"/>
      <c r="O27" s="18"/>
      <c r="P27" s="15"/>
    </row>
    <row r="28" spans="1:16" ht="18" customHeight="1" thickBot="1" x14ac:dyDescent="0.3">
      <c r="A28" s="233"/>
      <c r="B28" s="234"/>
      <c r="C28" s="235" t="s">
        <v>246</v>
      </c>
      <c r="D28" s="236" t="s">
        <v>9</v>
      </c>
      <c r="E28" s="237">
        <v>300</v>
      </c>
      <c r="F28" s="238"/>
      <c r="G28" s="239">
        <v>4.5</v>
      </c>
      <c r="H28" s="240"/>
      <c r="I28" s="237"/>
      <c r="J28" s="241">
        <v>1</v>
      </c>
      <c r="K28" s="242">
        <v>100</v>
      </c>
      <c r="L28" s="243">
        <f>E28*G28*K28/100000</f>
        <v>1.35</v>
      </c>
      <c r="M28" s="17"/>
      <c r="N28" s="15"/>
      <c r="O28" s="18"/>
      <c r="P28" s="15"/>
    </row>
    <row r="29" spans="1:16" ht="18" customHeight="1" x14ac:dyDescent="0.25">
      <c r="A29" s="213" t="s">
        <v>14</v>
      </c>
      <c r="B29" s="214" t="s">
        <v>477</v>
      </c>
      <c r="C29" s="215" t="s">
        <v>149</v>
      </c>
      <c r="D29" s="216" t="s">
        <v>9</v>
      </c>
      <c r="E29" s="217">
        <v>500</v>
      </c>
      <c r="F29" s="217"/>
      <c r="G29" s="218">
        <v>4.5</v>
      </c>
      <c r="H29" s="219"/>
      <c r="I29" s="217">
        <v>1</v>
      </c>
      <c r="J29" s="219"/>
      <c r="K29" s="220"/>
      <c r="L29" s="221"/>
      <c r="M29" s="17"/>
      <c r="N29" s="15"/>
      <c r="O29" s="18"/>
      <c r="P29" s="15"/>
    </row>
    <row r="30" spans="1:16" ht="18" customHeight="1" x14ac:dyDescent="0.25">
      <c r="A30" s="222"/>
      <c r="B30" s="223"/>
      <c r="C30" s="224" t="s">
        <v>163</v>
      </c>
      <c r="D30" s="225" t="s">
        <v>9</v>
      </c>
      <c r="E30" s="226">
        <v>300</v>
      </c>
      <c r="F30" s="227"/>
      <c r="G30" s="228">
        <v>4.5</v>
      </c>
      <c r="H30" s="229"/>
      <c r="I30" s="226"/>
      <c r="J30" s="230">
        <v>1</v>
      </c>
      <c r="K30" s="231">
        <v>100</v>
      </c>
      <c r="L30" s="232">
        <f>E30*G30*K30/100000</f>
        <v>1.35</v>
      </c>
      <c r="M30" s="17"/>
      <c r="N30" s="15"/>
      <c r="O30" s="18"/>
      <c r="P30" s="15"/>
    </row>
    <row r="31" spans="1:16" ht="18" customHeight="1" thickBot="1" x14ac:dyDescent="0.3">
      <c r="A31" s="233"/>
      <c r="B31" s="234"/>
      <c r="C31" s="235" t="s">
        <v>246</v>
      </c>
      <c r="D31" s="236" t="s">
        <v>9</v>
      </c>
      <c r="E31" s="237">
        <v>300</v>
      </c>
      <c r="F31" s="238"/>
      <c r="G31" s="239">
        <v>4.5</v>
      </c>
      <c r="H31" s="240"/>
      <c r="I31" s="237"/>
      <c r="J31" s="241">
        <v>1</v>
      </c>
      <c r="K31" s="242">
        <v>100</v>
      </c>
      <c r="L31" s="243">
        <f>E31*G31*K31/100000</f>
        <v>1.35</v>
      </c>
      <c r="M31" s="17"/>
      <c r="N31" s="15"/>
      <c r="O31" s="18"/>
      <c r="P31" s="15"/>
    </row>
    <row r="32" spans="1:16" ht="16.2" customHeight="1" x14ac:dyDescent="0.25">
      <c r="A32" s="254" t="s">
        <v>15</v>
      </c>
      <c r="B32" s="223" t="s">
        <v>482</v>
      </c>
      <c r="C32" s="255" t="s">
        <v>31</v>
      </c>
      <c r="D32" s="256" t="s">
        <v>9</v>
      </c>
      <c r="E32" s="257">
        <v>400</v>
      </c>
      <c r="F32" s="257"/>
      <c r="G32" s="258">
        <v>5.5</v>
      </c>
      <c r="H32" s="257"/>
      <c r="I32" s="258"/>
      <c r="J32" s="231">
        <v>5</v>
      </c>
      <c r="K32" s="231">
        <v>100</v>
      </c>
      <c r="L32" s="232">
        <f t="shared" ref="L32:L35" si="0">E32*G32*J32/1000</f>
        <v>11</v>
      </c>
    </row>
    <row r="33" spans="1:12" ht="16.2" customHeight="1" thickBot="1" x14ac:dyDescent="0.3">
      <c r="A33" s="259"/>
      <c r="B33" s="234"/>
      <c r="C33" s="260" t="s">
        <v>24</v>
      </c>
      <c r="D33" s="261" t="s">
        <v>9</v>
      </c>
      <c r="E33" s="262">
        <v>80</v>
      </c>
      <c r="F33" s="262"/>
      <c r="G33" s="263">
        <v>5</v>
      </c>
      <c r="H33" s="262"/>
      <c r="I33" s="263"/>
      <c r="J33" s="262">
        <v>5</v>
      </c>
      <c r="K33" s="242">
        <v>100</v>
      </c>
      <c r="L33" s="243">
        <f t="shared" si="0"/>
        <v>2</v>
      </c>
    </row>
    <row r="34" spans="1:12" ht="16.2" customHeight="1" x14ac:dyDescent="0.25">
      <c r="A34" s="254" t="s">
        <v>16</v>
      </c>
      <c r="B34" s="223" t="s">
        <v>482</v>
      </c>
      <c r="C34" s="255" t="s">
        <v>31</v>
      </c>
      <c r="D34" s="256" t="s">
        <v>9</v>
      </c>
      <c r="E34" s="257">
        <v>400</v>
      </c>
      <c r="F34" s="257"/>
      <c r="G34" s="258">
        <v>6.5</v>
      </c>
      <c r="H34" s="257"/>
      <c r="I34" s="258"/>
      <c r="J34" s="231">
        <v>1</v>
      </c>
      <c r="K34" s="231">
        <v>100</v>
      </c>
      <c r="L34" s="232">
        <f t="shared" si="0"/>
        <v>2.6</v>
      </c>
    </row>
    <row r="35" spans="1:12" ht="16.2" customHeight="1" thickBot="1" x14ac:dyDescent="0.3">
      <c r="A35" s="259"/>
      <c r="B35" s="234"/>
      <c r="C35" s="260" t="s">
        <v>24</v>
      </c>
      <c r="D35" s="261" t="s">
        <v>9</v>
      </c>
      <c r="E35" s="262">
        <v>80</v>
      </c>
      <c r="F35" s="262"/>
      <c r="G35" s="263">
        <v>6</v>
      </c>
      <c r="H35" s="262"/>
      <c r="I35" s="263"/>
      <c r="J35" s="262">
        <v>1</v>
      </c>
      <c r="K35" s="242">
        <v>100</v>
      </c>
      <c r="L35" s="243">
        <f t="shared" si="0"/>
        <v>0.48</v>
      </c>
    </row>
    <row r="36" spans="1:12" ht="16.2" customHeight="1" thickBot="1" x14ac:dyDescent="0.3">
      <c r="A36" s="211" t="s">
        <v>110</v>
      </c>
      <c r="B36" s="210" t="s">
        <v>482</v>
      </c>
      <c r="C36" s="244" t="s">
        <v>113</v>
      </c>
      <c r="D36" s="212" t="s">
        <v>9</v>
      </c>
      <c r="E36" s="117"/>
      <c r="F36" s="245"/>
      <c r="G36" s="246"/>
      <c r="H36" s="11"/>
      <c r="I36" s="117"/>
      <c r="J36" s="117">
        <v>3</v>
      </c>
      <c r="K36" s="247">
        <v>100</v>
      </c>
      <c r="L36" s="248"/>
    </row>
    <row r="37" spans="1:12" ht="16.2" customHeight="1" thickBot="1" x14ac:dyDescent="0.3">
      <c r="A37" s="211" t="s">
        <v>111</v>
      </c>
      <c r="B37" s="210"/>
      <c r="C37" s="264" t="s">
        <v>153</v>
      </c>
      <c r="D37" s="265" t="s">
        <v>9</v>
      </c>
      <c r="E37" s="117"/>
      <c r="F37" s="245"/>
      <c r="G37" s="246"/>
      <c r="H37" s="11"/>
      <c r="I37" s="117"/>
      <c r="J37" s="117">
        <v>29</v>
      </c>
      <c r="K37" s="247"/>
      <c r="L37" s="248"/>
    </row>
    <row r="38" spans="1:12" ht="31.5" customHeight="1" x14ac:dyDescent="0.25">
      <c r="A38" s="689" t="s">
        <v>203</v>
      </c>
      <c r="B38" s="691" t="s">
        <v>482</v>
      </c>
      <c r="C38" s="266" t="s">
        <v>592</v>
      </c>
      <c r="D38" s="216" t="s">
        <v>9</v>
      </c>
      <c r="E38" s="217">
        <v>700</v>
      </c>
      <c r="F38" s="251"/>
      <c r="G38" s="218">
        <v>0.7</v>
      </c>
      <c r="H38" s="219"/>
      <c r="I38" s="217"/>
      <c r="J38" s="217">
        <v>5</v>
      </c>
      <c r="K38" s="267">
        <v>100</v>
      </c>
      <c r="L38" s="221">
        <f t="shared" ref="L38:L39" si="1">E38*G38*J38/1000</f>
        <v>2.4499999999999997</v>
      </c>
    </row>
    <row r="39" spans="1:12" ht="18" customHeight="1" thickBot="1" x14ac:dyDescent="0.3">
      <c r="A39" s="690"/>
      <c r="B39" s="692"/>
      <c r="C39" s="268" t="s">
        <v>250</v>
      </c>
      <c r="D39" s="269" t="s">
        <v>9</v>
      </c>
      <c r="E39" s="237">
        <v>400</v>
      </c>
      <c r="F39" s="238"/>
      <c r="G39" s="239">
        <v>5</v>
      </c>
      <c r="H39" s="240"/>
      <c r="I39" s="237"/>
      <c r="J39" s="237">
        <v>5</v>
      </c>
      <c r="K39" s="270">
        <v>100</v>
      </c>
      <c r="L39" s="243">
        <f t="shared" si="1"/>
        <v>10</v>
      </c>
    </row>
    <row r="40" spans="1:12" ht="31.5" customHeight="1" x14ac:dyDescent="0.25">
      <c r="A40" s="689" t="s">
        <v>260</v>
      </c>
      <c r="B40" s="691" t="s">
        <v>482</v>
      </c>
      <c r="C40" s="266" t="s">
        <v>593</v>
      </c>
      <c r="D40" s="216" t="s">
        <v>9</v>
      </c>
      <c r="E40" s="217">
        <v>700</v>
      </c>
      <c r="F40" s="251"/>
      <c r="G40" s="218">
        <v>1.2</v>
      </c>
      <c r="H40" s="219"/>
      <c r="I40" s="217"/>
      <c r="J40" s="217">
        <v>1</v>
      </c>
      <c r="K40" s="267">
        <v>100</v>
      </c>
      <c r="L40" s="221">
        <f t="shared" ref="L40:L41" si="2">E40*G40*J40/1000</f>
        <v>0.84</v>
      </c>
    </row>
    <row r="41" spans="1:12" ht="18" customHeight="1" thickBot="1" x14ac:dyDescent="0.3">
      <c r="A41" s="690"/>
      <c r="B41" s="692"/>
      <c r="C41" s="268" t="s">
        <v>250</v>
      </c>
      <c r="D41" s="269" t="s">
        <v>9</v>
      </c>
      <c r="E41" s="237">
        <v>400</v>
      </c>
      <c r="F41" s="238"/>
      <c r="G41" s="239">
        <v>6</v>
      </c>
      <c r="H41" s="240"/>
      <c r="I41" s="237"/>
      <c r="J41" s="237">
        <v>1</v>
      </c>
      <c r="K41" s="270">
        <v>100</v>
      </c>
      <c r="L41" s="243">
        <f t="shared" si="2"/>
        <v>2.4</v>
      </c>
    </row>
    <row r="42" spans="1:12" ht="16.2" customHeight="1" x14ac:dyDescent="0.25">
      <c r="A42" s="689" t="s">
        <v>479</v>
      </c>
      <c r="B42" s="691" t="s">
        <v>477</v>
      </c>
      <c r="C42" s="403" t="s">
        <v>151</v>
      </c>
      <c r="D42" s="250" t="s">
        <v>9</v>
      </c>
      <c r="E42" s="217">
        <v>400</v>
      </c>
      <c r="F42" s="404"/>
      <c r="G42" s="218">
        <v>5</v>
      </c>
      <c r="H42" s="219"/>
      <c r="I42" s="217"/>
      <c r="J42" s="217">
        <v>1</v>
      </c>
      <c r="K42" s="220">
        <v>100</v>
      </c>
      <c r="L42" s="221">
        <f>E42*G42*J42/1000</f>
        <v>2</v>
      </c>
    </row>
    <row r="43" spans="1:12" ht="16.2" customHeight="1" x14ac:dyDescent="0.25">
      <c r="A43" s="723"/>
      <c r="B43" s="731"/>
      <c r="C43" s="271" t="s">
        <v>24</v>
      </c>
      <c r="D43" s="272" t="s">
        <v>9</v>
      </c>
      <c r="E43" s="231">
        <v>80</v>
      </c>
      <c r="F43" s="273"/>
      <c r="G43" s="274">
        <v>7</v>
      </c>
      <c r="H43" s="275"/>
      <c r="I43" s="257"/>
      <c r="J43" s="257">
        <v>1</v>
      </c>
      <c r="K43" s="231">
        <v>100</v>
      </c>
      <c r="L43" s="232">
        <f>E43*G43*J43/1000</f>
        <v>0.56000000000000005</v>
      </c>
    </row>
    <row r="44" spans="1:12" ht="16.2" customHeight="1" x14ac:dyDescent="0.25">
      <c r="A44" s="723"/>
      <c r="B44" s="731"/>
      <c r="C44" s="405" t="s">
        <v>152</v>
      </c>
      <c r="D44" s="285" t="s">
        <v>9</v>
      </c>
      <c r="E44" s="226">
        <v>2000</v>
      </c>
      <c r="F44" s="276"/>
      <c r="G44" s="274">
        <v>2.5</v>
      </c>
      <c r="H44" s="275"/>
      <c r="I44" s="257"/>
      <c r="J44" s="257">
        <v>1</v>
      </c>
      <c r="K44" s="231">
        <v>100</v>
      </c>
      <c r="L44" s="232">
        <f t="shared" ref="L44" si="3">E44*G44*J44/1000</f>
        <v>5</v>
      </c>
    </row>
    <row r="45" spans="1:12" ht="16.2" customHeight="1" thickBot="1" x14ac:dyDescent="0.3">
      <c r="A45" s="690"/>
      <c r="B45" s="692"/>
      <c r="C45" s="277" t="s">
        <v>261</v>
      </c>
      <c r="D45" s="253" t="s">
        <v>9</v>
      </c>
      <c r="E45" s="237">
        <v>150</v>
      </c>
      <c r="F45" s="278"/>
      <c r="G45" s="279">
        <v>4</v>
      </c>
      <c r="H45" s="280"/>
      <c r="I45" s="281"/>
      <c r="J45" s="281">
        <v>1</v>
      </c>
      <c r="K45" s="262">
        <v>100</v>
      </c>
      <c r="L45" s="282">
        <f>E45*G45*J45/1000</f>
        <v>0.6</v>
      </c>
    </row>
    <row r="46" spans="1:12" ht="16.2" customHeight="1" x14ac:dyDescent="0.25">
      <c r="A46" s="689" t="s">
        <v>480</v>
      </c>
      <c r="B46" s="693" t="s">
        <v>499</v>
      </c>
      <c r="C46" s="283" t="s">
        <v>150</v>
      </c>
      <c r="D46" s="250" t="s">
        <v>9</v>
      </c>
      <c r="E46" s="217">
        <v>600</v>
      </c>
      <c r="F46" s="251"/>
      <c r="G46" s="218">
        <v>10</v>
      </c>
      <c r="H46" s="219"/>
      <c r="I46" s="217"/>
      <c r="J46" s="217">
        <v>1</v>
      </c>
      <c r="K46" s="220">
        <v>100</v>
      </c>
      <c r="L46" s="221">
        <f>E46*G46*K46/100000</f>
        <v>6</v>
      </c>
    </row>
    <row r="47" spans="1:12" ht="16.2" customHeight="1" x14ac:dyDescent="0.25">
      <c r="A47" s="723"/>
      <c r="B47" s="724"/>
      <c r="C47" s="284" t="s">
        <v>24</v>
      </c>
      <c r="D47" s="285" t="s">
        <v>9</v>
      </c>
      <c r="E47" s="226">
        <v>80</v>
      </c>
      <c r="F47" s="227"/>
      <c r="G47" s="228">
        <v>10</v>
      </c>
      <c r="H47" s="229"/>
      <c r="I47" s="226"/>
      <c r="J47" s="226">
        <v>1</v>
      </c>
      <c r="K47" s="286">
        <v>100</v>
      </c>
      <c r="L47" s="287">
        <f>E47*G47*K47/100000</f>
        <v>0.8</v>
      </c>
    </row>
    <row r="48" spans="1:12" ht="16.2" customHeight="1" thickBot="1" x14ac:dyDescent="0.3">
      <c r="A48" s="690"/>
      <c r="B48" s="694"/>
      <c r="C48" s="288" t="s">
        <v>249</v>
      </c>
      <c r="D48" s="253" t="s">
        <v>9</v>
      </c>
      <c r="E48" s="237">
        <v>600</v>
      </c>
      <c r="F48" s="238"/>
      <c r="G48" s="239">
        <v>5</v>
      </c>
      <c r="H48" s="240"/>
      <c r="I48" s="237"/>
      <c r="J48" s="237">
        <v>1</v>
      </c>
      <c r="K48" s="242">
        <v>100</v>
      </c>
      <c r="L48" s="243">
        <f>E48*G48*K48/100000</f>
        <v>3</v>
      </c>
    </row>
    <row r="49" spans="1:28" ht="16.2" customHeight="1" thickBot="1" x14ac:dyDescent="0.3">
      <c r="A49" s="401" t="s">
        <v>546</v>
      </c>
      <c r="B49" s="402" t="s">
        <v>589</v>
      </c>
      <c r="C49" s="289" t="s">
        <v>555</v>
      </c>
      <c r="D49" s="265" t="s">
        <v>9</v>
      </c>
      <c r="E49" s="117">
        <v>600</v>
      </c>
      <c r="F49" s="251"/>
      <c r="G49" s="218">
        <v>10</v>
      </c>
      <c r="H49" s="218"/>
      <c r="I49" s="217"/>
      <c r="J49" s="217">
        <v>1</v>
      </c>
      <c r="K49" s="242">
        <v>100</v>
      </c>
      <c r="L49" s="243">
        <f>E49*G49*K49*J49/100000</f>
        <v>6</v>
      </c>
    </row>
    <row r="50" spans="1:28" ht="16.2" customHeight="1" thickBot="1" x14ac:dyDescent="0.3">
      <c r="A50" s="401" t="s">
        <v>547</v>
      </c>
      <c r="B50" s="402" t="s">
        <v>477</v>
      </c>
      <c r="C50" s="235" t="s">
        <v>588</v>
      </c>
      <c r="D50" s="269" t="s">
        <v>9</v>
      </c>
      <c r="E50" s="237">
        <v>300</v>
      </c>
      <c r="F50" s="251"/>
      <c r="G50" s="218">
        <v>4</v>
      </c>
      <c r="H50" s="218"/>
      <c r="I50" s="217"/>
      <c r="J50" s="217">
        <v>2</v>
      </c>
      <c r="K50" s="242">
        <v>100</v>
      </c>
      <c r="L50" s="243">
        <f>E50*G50*K50*J50/100000</f>
        <v>2.4</v>
      </c>
    </row>
    <row r="51" spans="1:28" ht="16.2" customHeight="1" thickBot="1" x14ac:dyDescent="0.3">
      <c r="A51" s="401" t="s">
        <v>553</v>
      </c>
      <c r="B51" s="402" t="s">
        <v>477</v>
      </c>
      <c r="C51" s="252" t="s">
        <v>590</v>
      </c>
      <c r="D51" s="265" t="s">
        <v>9</v>
      </c>
      <c r="E51" s="117">
        <v>900</v>
      </c>
      <c r="F51" s="251"/>
      <c r="G51" s="218">
        <v>8</v>
      </c>
      <c r="H51" s="218"/>
      <c r="I51" s="217"/>
      <c r="J51" s="217">
        <v>1</v>
      </c>
      <c r="K51" s="242">
        <v>100</v>
      </c>
      <c r="L51" s="243">
        <f>E51*G51*K51/100000</f>
        <v>7.2</v>
      </c>
    </row>
    <row r="52" spans="1:28" ht="16.2" customHeight="1" thickBot="1" x14ac:dyDescent="0.3">
      <c r="A52" s="401" t="s">
        <v>554</v>
      </c>
      <c r="B52" s="402" t="s">
        <v>477</v>
      </c>
      <c r="C52" s="264" t="s">
        <v>587</v>
      </c>
      <c r="D52" s="250" t="s">
        <v>9</v>
      </c>
      <c r="E52" s="217">
        <v>600</v>
      </c>
      <c r="F52" s="251"/>
      <c r="G52" s="218">
        <v>5</v>
      </c>
      <c r="H52" s="218"/>
      <c r="I52" s="217"/>
      <c r="J52" s="217">
        <v>1</v>
      </c>
      <c r="K52" s="242">
        <v>100</v>
      </c>
      <c r="L52" s="243">
        <f>E52*G52*K52/100000</f>
        <v>3</v>
      </c>
    </row>
    <row r="53" spans="1:28" ht="20.399999999999999" customHeight="1" thickBot="1" x14ac:dyDescent="0.3">
      <c r="A53" s="725" t="s">
        <v>439</v>
      </c>
      <c r="B53" s="726"/>
      <c r="C53" s="726"/>
      <c r="D53" s="726"/>
      <c r="E53" s="726"/>
      <c r="F53" s="726"/>
      <c r="G53" s="726"/>
      <c r="H53" s="726"/>
      <c r="I53" s="726"/>
      <c r="J53" s="726"/>
      <c r="K53" s="726"/>
      <c r="L53" s="727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10"/>
    </row>
    <row r="54" spans="1:28" ht="20.399999999999999" customHeight="1" thickBot="1" x14ac:dyDescent="0.3">
      <c r="A54" s="728" t="s">
        <v>594</v>
      </c>
      <c r="B54" s="729"/>
      <c r="C54" s="729"/>
      <c r="D54" s="729"/>
      <c r="E54" s="729"/>
      <c r="F54" s="729"/>
      <c r="G54" s="729"/>
      <c r="H54" s="729"/>
      <c r="I54" s="729"/>
      <c r="J54" s="729"/>
      <c r="K54" s="729"/>
      <c r="L54" s="730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10"/>
    </row>
    <row r="55" spans="1:28" ht="24.75" customHeight="1" thickBot="1" x14ac:dyDescent="0.3">
      <c r="A55" s="211" t="s">
        <v>21</v>
      </c>
      <c r="B55" s="210" t="s">
        <v>485</v>
      </c>
      <c r="C55" s="289" t="s">
        <v>248</v>
      </c>
      <c r="D55" s="265" t="s">
        <v>9</v>
      </c>
      <c r="E55" s="117"/>
      <c r="F55" s="245"/>
      <c r="G55" s="246"/>
      <c r="H55" s="11"/>
      <c r="I55" s="117">
        <v>1</v>
      </c>
      <c r="J55" s="117"/>
      <c r="K55" s="247"/>
      <c r="L55" s="248"/>
    </row>
    <row r="56" spans="1:28" ht="30.75" customHeight="1" x14ac:dyDescent="0.25">
      <c r="A56" s="689" t="s">
        <v>22</v>
      </c>
      <c r="B56" s="691" t="s">
        <v>485</v>
      </c>
      <c r="C56" s="249" t="s">
        <v>245</v>
      </c>
      <c r="D56" s="250" t="s">
        <v>9</v>
      </c>
      <c r="E56" s="217"/>
      <c r="F56" s="251"/>
      <c r="G56" s="218"/>
      <c r="H56" s="219"/>
      <c r="I56" s="217">
        <v>1</v>
      </c>
      <c r="J56" s="217"/>
      <c r="K56" s="220"/>
      <c r="L56" s="221"/>
    </row>
    <row r="57" spans="1:28" ht="18" customHeight="1" thickBot="1" x14ac:dyDescent="0.3">
      <c r="A57" s="690"/>
      <c r="B57" s="692"/>
      <c r="C57" s="252" t="s">
        <v>247</v>
      </c>
      <c r="D57" s="253"/>
      <c r="E57" s="237"/>
      <c r="F57" s="238"/>
      <c r="G57" s="239">
        <v>18</v>
      </c>
      <c r="H57" s="240"/>
      <c r="I57" s="237">
        <v>1</v>
      </c>
      <c r="J57" s="237"/>
      <c r="K57" s="242"/>
      <c r="L57" s="243"/>
    </row>
    <row r="58" spans="1:28" ht="18" customHeight="1" x14ac:dyDescent="0.25">
      <c r="A58" s="213" t="s">
        <v>23</v>
      </c>
      <c r="B58" s="214" t="s">
        <v>481</v>
      </c>
      <c r="C58" s="215" t="s">
        <v>149</v>
      </c>
      <c r="D58" s="216" t="s">
        <v>9</v>
      </c>
      <c r="E58" s="217">
        <v>500</v>
      </c>
      <c r="F58" s="217"/>
      <c r="G58" s="218">
        <v>20</v>
      </c>
      <c r="H58" s="219"/>
      <c r="I58" s="217">
        <v>1</v>
      </c>
      <c r="J58" s="219"/>
      <c r="K58" s="220"/>
      <c r="L58" s="221"/>
      <c r="M58" s="17"/>
      <c r="N58" s="15"/>
      <c r="O58" s="18"/>
      <c r="P58" s="15"/>
    </row>
    <row r="59" spans="1:28" ht="18" customHeight="1" x14ac:dyDescent="0.25">
      <c r="A59" s="222"/>
      <c r="B59" s="223"/>
      <c r="C59" s="224" t="s">
        <v>163</v>
      </c>
      <c r="D59" s="225" t="s">
        <v>9</v>
      </c>
      <c r="E59" s="226">
        <v>300</v>
      </c>
      <c r="F59" s="227"/>
      <c r="G59" s="228">
        <v>20</v>
      </c>
      <c r="H59" s="229"/>
      <c r="I59" s="226"/>
      <c r="J59" s="230">
        <v>1</v>
      </c>
      <c r="K59" s="231">
        <v>100</v>
      </c>
      <c r="L59" s="232">
        <f>E59*G59*K59/100000</f>
        <v>6</v>
      </c>
    </row>
    <row r="60" spans="1:28" ht="18" customHeight="1" thickBot="1" x14ac:dyDescent="0.3">
      <c r="A60" s="233"/>
      <c r="B60" s="234"/>
      <c r="C60" s="235" t="s">
        <v>246</v>
      </c>
      <c r="D60" s="236" t="s">
        <v>9</v>
      </c>
      <c r="E60" s="237">
        <v>300</v>
      </c>
      <c r="F60" s="238"/>
      <c r="G60" s="239">
        <v>20</v>
      </c>
      <c r="H60" s="240"/>
      <c r="I60" s="237"/>
      <c r="J60" s="241">
        <v>1</v>
      </c>
      <c r="K60" s="242">
        <v>100</v>
      </c>
      <c r="L60" s="243">
        <f>E60*G60*K60/100000</f>
        <v>6</v>
      </c>
    </row>
    <row r="61" spans="1:28" ht="18" customHeight="1" x14ac:dyDescent="0.25">
      <c r="A61" s="213" t="s">
        <v>29</v>
      </c>
      <c r="B61" s="214" t="s">
        <v>485</v>
      </c>
      <c r="C61" s="293" t="s">
        <v>149</v>
      </c>
      <c r="D61" s="216" t="s">
        <v>9</v>
      </c>
      <c r="E61" s="217">
        <v>500</v>
      </c>
      <c r="F61" s="217"/>
      <c r="G61" s="218">
        <v>4</v>
      </c>
      <c r="H61" s="219"/>
      <c r="I61" s="217">
        <v>1</v>
      </c>
      <c r="J61" s="219"/>
      <c r="K61" s="220"/>
      <c r="L61" s="221"/>
      <c r="M61" s="17"/>
      <c r="N61" s="15"/>
      <c r="O61" s="18"/>
      <c r="P61" s="15"/>
    </row>
    <row r="62" spans="1:28" ht="18" customHeight="1" x14ac:dyDescent="0.25">
      <c r="A62" s="222"/>
      <c r="B62" s="223"/>
      <c r="C62" s="294" t="s">
        <v>163</v>
      </c>
      <c r="D62" s="225" t="s">
        <v>9</v>
      </c>
      <c r="E62" s="226">
        <v>300</v>
      </c>
      <c r="F62" s="227"/>
      <c r="G62" s="228">
        <v>4</v>
      </c>
      <c r="H62" s="229"/>
      <c r="I62" s="226"/>
      <c r="J62" s="230">
        <v>1</v>
      </c>
      <c r="K62" s="231">
        <v>100</v>
      </c>
      <c r="L62" s="232">
        <f>E62*G62*K62/100000</f>
        <v>1.2</v>
      </c>
      <c r="M62" s="17"/>
      <c r="N62" s="15"/>
      <c r="O62" s="18"/>
      <c r="P62" s="15"/>
    </row>
    <row r="63" spans="1:28" ht="18" customHeight="1" thickBot="1" x14ac:dyDescent="0.3">
      <c r="A63" s="233"/>
      <c r="B63" s="234"/>
      <c r="C63" s="295" t="s">
        <v>246</v>
      </c>
      <c r="D63" s="236" t="s">
        <v>9</v>
      </c>
      <c r="E63" s="237">
        <v>300</v>
      </c>
      <c r="F63" s="238"/>
      <c r="G63" s="239">
        <v>4</v>
      </c>
      <c r="H63" s="240"/>
      <c r="I63" s="237"/>
      <c r="J63" s="241">
        <v>1</v>
      </c>
      <c r="K63" s="242">
        <v>100</v>
      </c>
      <c r="L63" s="243">
        <f>E63*G63*K63/100000</f>
        <v>1.2</v>
      </c>
      <c r="M63" s="17"/>
      <c r="N63" s="15"/>
      <c r="O63" s="18"/>
      <c r="P63" s="15"/>
    </row>
    <row r="64" spans="1:28" ht="18" customHeight="1" x14ac:dyDescent="0.25">
      <c r="A64" s="254" t="s">
        <v>16</v>
      </c>
      <c r="B64" s="223" t="s">
        <v>484</v>
      </c>
      <c r="C64" s="255" t="s">
        <v>31</v>
      </c>
      <c r="D64" s="256" t="s">
        <v>9</v>
      </c>
      <c r="E64" s="257">
        <v>400</v>
      </c>
      <c r="F64" s="257"/>
      <c r="G64" s="258">
        <v>6.5</v>
      </c>
      <c r="H64" s="257"/>
      <c r="I64" s="258"/>
      <c r="J64" s="231">
        <v>2</v>
      </c>
      <c r="K64" s="231">
        <v>100</v>
      </c>
      <c r="L64" s="232">
        <f t="shared" ref="L64:L65" si="4">E64*G64*J64/1000</f>
        <v>5.2</v>
      </c>
    </row>
    <row r="65" spans="1:28" ht="18" customHeight="1" thickBot="1" x14ac:dyDescent="0.3">
      <c r="A65" s="259"/>
      <c r="B65" s="234"/>
      <c r="C65" s="260" t="s">
        <v>24</v>
      </c>
      <c r="D65" s="261" t="s">
        <v>9</v>
      </c>
      <c r="E65" s="262">
        <v>80</v>
      </c>
      <c r="F65" s="262"/>
      <c r="G65" s="263">
        <v>6</v>
      </c>
      <c r="H65" s="262"/>
      <c r="I65" s="263"/>
      <c r="J65" s="262">
        <v>2</v>
      </c>
      <c r="K65" s="242">
        <v>100</v>
      </c>
      <c r="L65" s="243">
        <f t="shared" si="4"/>
        <v>0.96</v>
      </c>
    </row>
    <row r="66" spans="1:28" ht="16.2" customHeight="1" thickBot="1" x14ac:dyDescent="0.3">
      <c r="A66" s="211" t="s">
        <v>110</v>
      </c>
      <c r="B66" s="210" t="s">
        <v>484</v>
      </c>
      <c r="C66" s="244" t="s">
        <v>113</v>
      </c>
      <c r="D66" s="212" t="s">
        <v>9</v>
      </c>
      <c r="E66" s="117"/>
      <c r="F66" s="245"/>
      <c r="G66" s="246"/>
      <c r="H66" s="11"/>
      <c r="I66" s="117"/>
      <c r="J66" s="117">
        <v>2</v>
      </c>
      <c r="K66" s="247">
        <v>100</v>
      </c>
      <c r="L66" s="248"/>
    </row>
    <row r="67" spans="1:28" ht="16.2" customHeight="1" thickBot="1" x14ac:dyDescent="0.3">
      <c r="A67" s="211" t="s">
        <v>111</v>
      </c>
      <c r="B67" s="210"/>
      <c r="C67" s="264" t="s">
        <v>153</v>
      </c>
      <c r="D67" s="265" t="s">
        <v>9</v>
      </c>
      <c r="E67" s="117"/>
      <c r="F67" s="245"/>
      <c r="G67" s="246"/>
      <c r="H67" s="11"/>
      <c r="I67" s="117"/>
      <c r="J67" s="117">
        <v>32</v>
      </c>
      <c r="K67" s="247"/>
      <c r="L67" s="248"/>
    </row>
    <row r="68" spans="1:28" ht="16.2" customHeight="1" x14ac:dyDescent="0.25">
      <c r="A68" s="689" t="s">
        <v>479</v>
      </c>
      <c r="B68" s="691" t="s">
        <v>485</v>
      </c>
      <c r="C68" s="403" t="s">
        <v>151</v>
      </c>
      <c r="D68" s="250" t="s">
        <v>9</v>
      </c>
      <c r="E68" s="217">
        <v>400</v>
      </c>
      <c r="F68" s="404"/>
      <c r="G68" s="218">
        <v>5</v>
      </c>
      <c r="H68" s="219"/>
      <c r="I68" s="217"/>
      <c r="J68" s="217">
        <v>1</v>
      </c>
      <c r="K68" s="220">
        <v>100</v>
      </c>
      <c r="L68" s="221">
        <f>E68*G68*J68/1000</f>
        <v>2</v>
      </c>
    </row>
    <row r="69" spans="1:28" ht="16.2" customHeight="1" x14ac:dyDescent="0.25">
      <c r="A69" s="723"/>
      <c r="B69" s="731"/>
      <c r="C69" s="271" t="s">
        <v>24</v>
      </c>
      <c r="D69" s="272" t="s">
        <v>9</v>
      </c>
      <c r="E69" s="231">
        <v>80</v>
      </c>
      <c r="F69" s="273"/>
      <c r="G69" s="274">
        <v>7</v>
      </c>
      <c r="H69" s="275"/>
      <c r="I69" s="257"/>
      <c r="J69" s="257">
        <v>1</v>
      </c>
      <c r="K69" s="231">
        <v>100</v>
      </c>
      <c r="L69" s="232">
        <f>E69*G69*J69/1000</f>
        <v>0.56000000000000005</v>
      </c>
    </row>
    <row r="70" spans="1:28" ht="16.2" customHeight="1" x14ac:dyDescent="0.25">
      <c r="A70" s="723"/>
      <c r="B70" s="731"/>
      <c r="C70" s="405" t="s">
        <v>152</v>
      </c>
      <c r="D70" s="285" t="s">
        <v>9</v>
      </c>
      <c r="E70" s="226">
        <v>2000</v>
      </c>
      <c r="F70" s="407"/>
      <c r="G70" s="228">
        <v>2.5</v>
      </c>
      <c r="H70" s="229"/>
      <c r="I70" s="226"/>
      <c r="J70" s="226">
        <v>1</v>
      </c>
      <c r="K70" s="286">
        <v>100</v>
      </c>
      <c r="L70" s="287">
        <f t="shared" ref="L70" si="5">E70*G70*J70/1000</f>
        <v>5</v>
      </c>
    </row>
    <row r="71" spans="1:28" ht="16.2" customHeight="1" thickBot="1" x14ac:dyDescent="0.3">
      <c r="A71" s="690"/>
      <c r="B71" s="692"/>
      <c r="C71" s="277" t="s">
        <v>261</v>
      </c>
      <c r="D71" s="253" t="s">
        <v>9</v>
      </c>
      <c r="E71" s="237">
        <v>150</v>
      </c>
      <c r="F71" s="406"/>
      <c r="G71" s="239">
        <v>4</v>
      </c>
      <c r="H71" s="240"/>
      <c r="I71" s="237"/>
      <c r="J71" s="237">
        <v>1</v>
      </c>
      <c r="K71" s="242">
        <v>100</v>
      </c>
      <c r="L71" s="243">
        <f>E71*G71*J71/1000</f>
        <v>0.6</v>
      </c>
    </row>
    <row r="72" spans="1:28" ht="16.2" customHeight="1" thickBot="1" x14ac:dyDescent="0.3">
      <c r="A72" s="401" t="s">
        <v>547</v>
      </c>
      <c r="B72" s="402" t="s">
        <v>477</v>
      </c>
      <c r="C72" s="235" t="s">
        <v>588</v>
      </c>
      <c r="D72" s="269" t="s">
        <v>9</v>
      </c>
      <c r="E72" s="237">
        <v>300</v>
      </c>
      <c r="F72" s="251"/>
      <c r="G72" s="218">
        <v>8</v>
      </c>
      <c r="H72" s="218"/>
      <c r="I72" s="217"/>
      <c r="J72" s="217">
        <v>2</v>
      </c>
      <c r="K72" s="242">
        <v>100</v>
      </c>
      <c r="L72" s="243">
        <f>E72*G72*K72*J72/100000</f>
        <v>4.8</v>
      </c>
    </row>
    <row r="73" spans="1:28" ht="16.2" customHeight="1" thickBot="1" x14ac:dyDescent="0.3">
      <c r="A73" s="401" t="s">
        <v>553</v>
      </c>
      <c r="B73" s="402" t="s">
        <v>477</v>
      </c>
      <c r="C73" s="252" t="s">
        <v>590</v>
      </c>
      <c r="D73" s="265" t="s">
        <v>9</v>
      </c>
      <c r="E73" s="117">
        <v>900</v>
      </c>
      <c r="F73" s="251"/>
      <c r="G73" s="218">
        <v>17</v>
      </c>
      <c r="H73" s="218"/>
      <c r="I73" s="217"/>
      <c r="J73" s="217">
        <v>1</v>
      </c>
      <c r="K73" s="242">
        <v>100</v>
      </c>
      <c r="L73" s="243">
        <f>E73*G73*K73/100000</f>
        <v>15.3</v>
      </c>
    </row>
    <row r="74" spans="1:28" ht="16.2" customHeight="1" thickBot="1" x14ac:dyDescent="0.3">
      <c r="A74" s="401" t="s">
        <v>554</v>
      </c>
      <c r="B74" s="402" t="s">
        <v>477</v>
      </c>
      <c r="C74" s="264" t="s">
        <v>587</v>
      </c>
      <c r="D74" s="250" t="s">
        <v>9</v>
      </c>
      <c r="E74" s="217">
        <v>600</v>
      </c>
      <c r="F74" s="251"/>
      <c r="G74" s="218">
        <v>12</v>
      </c>
      <c r="H74" s="218"/>
      <c r="I74" s="217"/>
      <c r="J74" s="217">
        <v>1</v>
      </c>
      <c r="K74" s="242">
        <v>100</v>
      </c>
      <c r="L74" s="243">
        <f>E74*G74*K74/100000</f>
        <v>7.2</v>
      </c>
    </row>
    <row r="75" spans="1:28" ht="16.2" customHeight="1" x14ac:dyDescent="0.25">
      <c r="A75" s="689" t="s">
        <v>595</v>
      </c>
      <c r="B75" s="691" t="s">
        <v>485</v>
      </c>
      <c r="C75" s="403" t="s">
        <v>151</v>
      </c>
      <c r="D75" s="250" t="s">
        <v>9</v>
      </c>
      <c r="E75" s="217">
        <v>400</v>
      </c>
      <c r="F75" s="404"/>
      <c r="G75" s="218">
        <v>6</v>
      </c>
      <c r="H75" s="219"/>
      <c r="I75" s="217"/>
      <c r="J75" s="217">
        <v>1</v>
      </c>
      <c r="K75" s="220">
        <v>100</v>
      </c>
      <c r="L75" s="221">
        <f>E75*G75*J75/1000</f>
        <v>2.4</v>
      </c>
    </row>
    <row r="76" spans="1:28" ht="16.2" customHeight="1" x14ac:dyDescent="0.25">
      <c r="A76" s="723"/>
      <c r="B76" s="731"/>
      <c r="C76" s="271" t="s">
        <v>24</v>
      </c>
      <c r="D76" s="272" t="s">
        <v>9</v>
      </c>
      <c r="E76" s="231">
        <v>80</v>
      </c>
      <c r="F76" s="273"/>
      <c r="G76" s="274">
        <v>8</v>
      </c>
      <c r="H76" s="275"/>
      <c r="I76" s="257"/>
      <c r="J76" s="257">
        <v>1</v>
      </c>
      <c r="K76" s="231">
        <v>100</v>
      </c>
      <c r="L76" s="232">
        <f>E76*G76*J76/1000</f>
        <v>0.64</v>
      </c>
    </row>
    <row r="77" spans="1:28" ht="16.2" customHeight="1" x14ac:dyDescent="0.25">
      <c r="A77" s="723"/>
      <c r="B77" s="731"/>
      <c r="C77" s="405" t="s">
        <v>152</v>
      </c>
      <c r="D77" s="285" t="s">
        <v>9</v>
      </c>
      <c r="E77" s="226">
        <v>2000</v>
      </c>
      <c r="F77" s="407"/>
      <c r="G77" s="228">
        <v>2.5</v>
      </c>
      <c r="H77" s="229"/>
      <c r="I77" s="226"/>
      <c r="J77" s="226">
        <v>1</v>
      </c>
      <c r="K77" s="286">
        <v>100</v>
      </c>
      <c r="L77" s="287">
        <f t="shared" ref="L77" si="6">E77*G77*J77/1000</f>
        <v>5</v>
      </c>
    </row>
    <row r="78" spans="1:28" ht="16.2" customHeight="1" thickBot="1" x14ac:dyDescent="0.3">
      <c r="A78" s="690"/>
      <c r="B78" s="692"/>
      <c r="C78" s="277" t="s">
        <v>261</v>
      </c>
      <c r="D78" s="253" t="s">
        <v>9</v>
      </c>
      <c r="E78" s="237">
        <v>150</v>
      </c>
      <c r="F78" s="406"/>
      <c r="G78" s="239">
        <v>4</v>
      </c>
      <c r="H78" s="240"/>
      <c r="I78" s="237"/>
      <c r="J78" s="237">
        <v>1</v>
      </c>
      <c r="K78" s="242">
        <v>100</v>
      </c>
      <c r="L78" s="243">
        <f>E78*G78*J78/1000</f>
        <v>0.6</v>
      </c>
    </row>
    <row r="79" spans="1:28" ht="20.399999999999999" customHeight="1" thickBot="1" x14ac:dyDescent="0.3">
      <c r="A79" s="725" t="s">
        <v>439</v>
      </c>
      <c r="B79" s="726"/>
      <c r="C79" s="726"/>
      <c r="D79" s="726"/>
      <c r="E79" s="726"/>
      <c r="F79" s="726"/>
      <c r="G79" s="726"/>
      <c r="H79" s="726"/>
      <c r="I79" s="726"/>
      <c r="J79" s="726"/>
      <c r="K79" s="726"/>
      <c r="L79" s="727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10"/>
    </row>
    <row r="80" spans="1:28" ht="20.399999999999999" customHeight="1" thickBot="1" x14ac:dyDescent="0.3">
      <c r="A80" s="728" t="s">
        <v>486</v>
      </c>
      <c r="B80" s="729"/>
      <c r="C80" s="729"/>
      <c r="D80" s="729"/>
      <c r="E80" s="729"/>
      <c r="F80" s="729"/>
      <c r="G80" s="729"/>
      <c r="H80" s="729"/>
      <c r="I80" s="729"/>
      <c r="J80" s="729"/>
      <c r="K80" s="729"/>
      <c r="L80" s="730"/>
      <c r="M80" s="209"/>
      <c r="N80" s="209"/>
      <c r="O80" s="209"/>
      <c r="P80" s="209"/>
      <c r="Q80" s="209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10"/>
    </row>
    <row r="81" spans="1:16" ht="18" customHeight="1" thickBot="1" x14ac:dyDescent="0.3">
      <c r="A81" s="211" t="s">
        <v>21</v>
      </c>
      <c r="B81" s="210" t="s">
        <v>487</v>
      </c>
      <c r="C81" s="289" t="s">
        <v>248</v>
      </c>
      <c r="D81" s="265" t="s">
        <v>9</v>
      </c>
      <c r="E81" s="117"/>
      <c r="F81" s="245"/>
      <c r="G81" s="246"/>
      <c r="H81" s="11"/>
      <c r="I81" s="117">
        <v>1</v>
      </c>
      <c r="J81" s="117"/>
      <c r="K81" s="247"/>
      <c r="L81" s="248"/>
    </row>
    <row r="82" spans="1:16" ht="30.75" customHeight="1" x14ac:dyDescent="0.25">
      <c r="A82" s="689" t="s">
        <v>22</v>
      </c>
      <c r="B82" s="693" t="s">
        <v>488</v>
      </c>
      <c r="C82" s="249" t="s">
        <v>245</v>
      </c>
      <c r="D82" s="250" t="s">
        <v>9</v>
      </c>
      <c r="E82" s="217"/>
      <c r="F82" s="251"/>
      <c r="G82" s="218"/>
      <c r="H82" s="219"/>
      <c r="I82" s="217">
        <v>2</v>
      </c>
      <c r="J82" s="217"/>
      <c r="K82" s="220"/>
      <c r="L82" s="221"/>
    </row>
    <row r="83" spans="1:16" ht="18" customHeight="1" thickBot="1" x14ac:dyDescent="0.3">
      <c r="A83" s="690"/>
      <c r="B83" s="694"/>
      <c r="C83" s="252" t="s">
        <v>247</v>
      </c>
      <c r="D83" s="253"/>
      <c r="E83" s="237"/>
      <c r="F83" s="238"/>
      <c r="G83" s="239">
        <v>18</v>
      </c>
      <c r="H83" s="240"/>
      <c r="I83" s="237">
        <v>2</v>
      </c>
      <c r="J83" s="237"/>
      <c r="K83" s="242"/>
      <c r="L83" s="243"/>
    </row>
    <row r="84" spans="1:16" ht="18" customHeight="1" x14ac:dyDescent="0.25">
      <c r="A84" s="213" t="s">
        <v>23</v>
      </c>
      <c r="B84" s="214" t="s">
        <v>489</v>
      </c>
      <c r="C84" s="215" t="s">
        <v>149</v>
      </c>
      <c r="D84" s="216" t="s">
        <v>9</v>
      </c>
      <c r="E84" s="217">
        <v>500</v>
      </c>
      <c r="F84" s="217"/>
      <c r="G84" s="218">
        <v>7.5</v>
      </c>
      <c r="H84" s="219"/>
      <c r="I84" s="217">
        <v>1</v>
      </c>
      <c r="J84" s="219"/>
      <c r="K84" s="220"/>
      <c r="L84" s="221"/>
      <c r="M84" s="17"/>
      <c r="N84" s="15"/>
      <c r="O84" s="18"/>
      <c r="P84" s="15"/>
    </row>
    <row r="85" spans="1:16" ht="18" customHeight="1" x14ac:dyDescent="0.25">
      <c r="A85" s="222"/>
      <c r="B85" s="223"/>
      <c r="C85" s="224" t="s">
        <v>163</v>
      </c>
      <c r="D85" s="225" t="s">
        <v>9</v>
      </c>
      <c r="E85" s="226">
        <v>300</v>
      </c>
      <c r="F85" s="227"/>
      <c r="G85" s="228">
        <v>7.5</v>
      </c>
      <c r="H85" s="229"/>
      <c r="I85" s="226"/>
      <c r="J85" s="230">
        <v>1</v>
      </c>
      <c r="K85" s="231">
        <v>100</v>
      </c>
      <c r="L85" s="232">
        <f>E85*G85*K85/100000</f>
        <v>2.25</v>
      </c>
    </row>
    <row r="86" spans="1:16" ht="18" customHeight="1" thickBot="1" x14ac:dyDescent="0.3">
      <c r="A86" s="222"/>
      <c r="B86" s="223"/>
      <c r="C86" s="235" t="s">
        <v>246</v>
      </c>
      <c r="D86" s="236" t="s">
        <v>9</v>
      </c>
      <c r="E86" s="237">
        <v>300</v>
      </c>
      <c r="F86" s="238"/>
      <c r="G86" s="239">
        <v>7.5</v>
      </c>
      <c r="H86" s="240"/>
      <c r="I86" s="237"/>
      <c r="J86" s="241">
        <v>1</v>
      </c>
      <c r="K86" s="242">
        <v>100</v>
      </c>
      <c r="L86" s="243">
        <f>E86*G86*K86/100000</f>
        <v>2.25</v>
      </c>
    </row>
    <row r="87" spans="1:16" ht="18" customHeight="1" x14ac:dyDescent="0.25">
      <c r="A87" s="213" t="s">
        <v>25</v>
      </c>
      <c r="B87" s="214" t="s">
        <v>489</v>
      </c>
      <c r="C87" s="293" t="s">
        <v>149</v>
      </c>
      <c r="D87" s="216" t="s">
        <v>9</v>
      </c>
      <c r="E87" s="217">
        <v>500</v>
      </c>
      <c r="F87" s="217"/>
      <c r="G87" s="218">
        <v>1</v>
      </c>
      <c r="H87" s="219"/>
      <c r="I87" s="217">
        <v>1</v>
      </c>
      <c r="J87" s="219"/>
      <c r="K87" s="220"/>
      <c r="L87" s="221"/>
      <c r="M87" s="17"/>
      <c r="N87" s="15"/>
      <c r="O87" s="18"/>
      <c r="P87" s="15"/>
    </row>
    <row r="88" spans="1:16" ht="18" customHeight="1" x14ac:dyDescent="0.25">
      <c r="A88" s="222"/>
      <c r="B88" s="223"/>
      <c r="C88" s="294" t="s">
        <v>163</v>
      </c>
      <c r="D88" s="225" t="s">
        <v>9</v>
      </c>
      <c r="E88" s="226">
        <v>300</v>
      </c>
      <c r="F88" s="227"/>
      <c r="G88" s="228">
        <v>1</v>
      </c>
      <c r="H88" s="229"/>
      <c r="I88" s="226"/>
      <c r="J88" s="230">
        <v>1</v>
      </c>
      <c r="K88" s="231">
        <v>100</v>
      </c>
      <c r="L88" s="232">
        <f>E88*G88*K88/100000</f>
        <v>0.3</v>
      </c>
    </row>
    <row r="89" spans="1:16" ht="18" customHeight="1" x14ac:dyDescent="0.25">
      <c r="A89" s="222"/>
      <c r="B89" s="223"/>
      <c r="C89" s="291" t="s">
        <v>246</v>
      </c>
      <c r="D89" s="225" t="s">
        <v>9</v>
      </c>
      <c r="E89" s="257">
        <v>300</v>
      </c>
      <c r="F89" s="273"/>
      <c r="G89" s="274">
        <v>1</v>
      </c>
      <c r="H89" s="275"/>
      <c r="I89" s="257"/>
      <c r="J89" s="230">
        <v>1</v>
      </c>
      <c r="K89" s="231">
        <v>100</v>
      </c>
      <c r="L89" s="232">
        <f>E89*G89*K89/100000</f>
        <v>0.3</v>
      </c>
    </row>
    <row r="90" spans="1:16" ht="18" customHeight="1" thickBot="1" x14ac:dyDescent="0.3">
      <c r="A90" s="233"/>
      <c r="B90" s="234"/>
      <c r="C90" s="298" t="s">
        <v>148</v>
      </c>
      <c r="D90" s="269" t="s">
        <v>9</v>
      </c>
      <c r="E90" s="237"/>
      <c r="F90" s="238"/>
      <c r="G90" s="239"/>
      <c r="H90" s="240"/>
      <c r="I90" s="237">
        <v>1</v>
      </c>
      <c r="J90" s="237"/>
      <c r="K90" s="242"/>
      <c r="L90" s="243"/>
    </row>
    <row r="91" spans="1:16" ht="18" customHeight="1" x14ac:dyDescent="0.25">
      <c r="A91" s="213" t="s">
        <v>26</v>
      </c>
      <c r="B91" s="214" t="s">
        <v>491</v>
      </c>
      <c r="C91" s="215" t="s">
        <v>490</v>
      </c>
      <c r="D91" s="216" t="s">
        <v>9</v>
      </c>
      <c r="E91" s="217">
        <v>500</v>
      </c>
      <c r="F91" s="217"/>
      <c r="G91" s="218">
        <v>7</v>
      </c>
      <c r="H91" s="219"/>
      <c r="I91" s="217">
        <v>1</v>
      </c>
      <c r="J91" s="219"/>
      <c r="K91" s="220"/>
      <c r="L91" s="221"/>
      <c r="M91" s="17"/>
      <c r="N91" s="15"/>
      <c r="O91" s="18"/>
      <c r="P91" s="15"/>
    </row>
    <row r="92" spans="1:16" ht="18" customHeight="1" x14ac:dyDescent="0.25">
      <c r="A92" s="222"/>
      <c r="B92" s="223"/>
      <c r="C92" s="224" t="s">
        <v>163</v>
      </c>
      <c r="D92" s="225" t="s">
        <v>9</v>
      </c>
      <c r="E92" s="226">
        <v>300</v>
      </c>
      <c r="F92" s="227"/>
      <c r="G92" s="228">
        <v>7</v>
      </c>
      <c r="H92" s="229"/>
      <c r="I92" s="226"/>
      <c r="J92" s="230">
        <v>1</v>
      </c>
      <c r="K92" s="286">
        <v>100</v>
      </c>
      <c r="L92" s="287">
        <f>E92*G92*K92/100000</f>
        <v>2.1</v>
      </c>
    </row>
    <row r="93" spans="1:16" ht="18" customHeight="1" thickBot="1" x14ac:dyDescent="0.3">
      <c r="A93" s="233"/>
      <c r="B93" s="234"/>
      <c r="C93" s="235" t="s">
        <v>246</v>
      </c>
      <c r="D93" s="236" t="s">
        <v>9</v>
      </c>
      <c r="E93" s="237">
        <v>300</v>
      </c>
      <c r="F93" s="238"/>
      <c r="G93" s="239">
        <v>7</v>
      </c>
      <c r="H93" s="240"/>
      <c r="I93" s="237"/>
      <c r="J93" s="241">
        <v>1</v>
      </c>
      <c r="K93" s="242">
        <v>100</v>
      </c>
      <c r="L93" s="243">
        <f>E93*G93*K93/100000</f>
        <v>2.1</v>
      </c>
    </row>
    <row r="94" spans="1:16" ht="18" customHeight="1" x14ac:dyDescent="0.25">
      <c r="A94" s="213" t="s">
        <v>27</v>
      </c>
      <c r="B94" s="214" t="s">
        <v>487</v>
      </c>
      <c r="C94" s="293" t="s">
        <v>149</v>
      </c>
      <c r="D94" s="216" t="s">
        <v>9</v>
      </c>
      <c r="E94" s="217">
        <v>500</v>
      </c>
      <c r="F94" s="217"/>
      <c r="G94" s="218">
        <v>7.5</v>
      </c>
      <c r="H94" s="219"/>
      <c r="I94" s="217">
        <v>1</v>
      </c>
      <c r="J94" s="219"/>
      <c r="K94" s="220"/>
      <c r="L94" s="221"/>
      <c r="M94" s="17"/>
      <c r="N94" s="15"/>
      <c r="O94" s="18"/>
      <c r="P94" s="15"/>
    </row>
    <row r="95" spans="1:16" ht="18" customHeight="1" x14ac:dyDescent="0.25">
      <c r="A95" s="222"/>
      <c r="B95" s="223"/>
      <c r="C95" s="294" t="s">
        <v>163</v>
      </c>
      <c r="D95" s="225" t="s">
        <v>9</v>
      </c>
      <c r="E95" s="226">
        <v>300</v>
      </c>
      <c r="F95" s="227"/>
      <c r="G95" s="228">
        <v>7.5</v>
      </c>
      <c r="H95" s="229"/>
      <c r="I95" s="226"/>
      <c r="J95" s="230">
        <v>1</v>
      </c>
      <c r="K95" s="231">
        <v>100</v>
      </c>
      <c r="L95" s="232">
        <f>E95*G95*K95/100000</f>
        <v>2.25</v>
      </c>
    </row>
    <row r="96" spans="1:16" ht="18" customHeight="1" x14ac:dyDescent="0.25">
      <c r="A96" s="222"/>
      <c r="B96" s="223"/>
      <c r="C96" s="291" t="s">
        <v>246</v>
      </c>
      <c r="D96" s="225" t="s">
        <v>9</v>
      </c>
      <c r="E96" s="257">
        <v>300</v>
      </c>
      <c r="F96" s="273"/>
      <c r="G96" s="274">
        <v>7.5</v>
      </c>
      <c r="H96" s="275"/>
      <c r="I96" s="257"/>
      <c r="J96" s="230">
        <v>1</v>
      </c>
      <c r="K96" s="231">
        <v>100</v>
      </c>
      <c r="L96" s="232">
        <f>E96*G96*K96/100000</f>
        <v>2.25</v>
      </c>
    </row>
    <row r="97" spans="1:16" ht="18" customHeight="1" thickBot="1" x14ac:dyDescent="0.3">
      <c r="A97" s="233"/>
      <c r="B97" s="234"/>
      <c r="C97" s="298" t="s">
        <v>148</v>
      </c>
      <c r="D97" s="269" t="s">
        <v>9</v>
      </c>
      <c r="E97" s="237"/>
      <c r="F97" s="238"/>
      <c r="G97" s="239"/>
      <c r="H97" s="240"/>
      <c r="I97" s="237">
        <v>1</v>
      </c>
      <c r="J97" s="237"/>
      <c r="K97" s="242"/>
      <c r="L97" s="243"/>
    </row>
    <row r="98" spans="1:16" ht="18" customHeight="1" x14ac:dyDescent="0.25">
      <c r="A98" s="296" t="s">
        <v>28</v>
      </c>
      <c r="B98" s="214" t="s">
        <v>487</v>
      </c>
      <c r="C98" s="300" t="s">
        <v>149</v>
      </c>
      <c r="D98" s="250" t="s">
        <v>9</v>
      </c>
      <c r="E98" s="217">
        <v>500</v>
      </c>
      <c r="F98" s="217"/>
      <c r="G98" s="218">
        <v>13</v>
      </c>
      <c r="H98" s="219"/>
      <c r="I98" s="217">
        <v>1</v>
      </c>
      <c r="J98" s="219"/>
      <c r="K98" s="220"/>
      <c r="L98" s="221"/>
      <c r="M98" s="17"/>
      <c r="N98" s="15"/>
      <c r="O98" s="18"/>
      <c r="P98" s="15"/>
    </row>
    <row r="99" spans="1:16" ht="18" customHeight="1" x14ac:dyDescent="0.25">
      <c r="A99" s="297"/>
      <c r="B99" s="223"/>
      <c r="C99" s="301" t="s">
        <v>163</v>
      </c>
      <c r="D99" s="285" t="s">
        <v>9</v>
      </c>
      <c r="E99" s="226">
        <v>300</v>
      </c>
      <c r="F99" s="227"/>
      <c r="G99" s="228">
        <v>13</v>
      </c>
      <c r="H99" s="229"/>
      <c r="I99" s="226"/>
      <c r="J99" s="230">
        <v>1</v>
      </c>
      <c r="K99" s="231">
        <v>100</v>
      </c>
      <c r="L99" s="232">
        <f>E99*G99*K99/100000</f>
        <v>3.9</v>
      </c>
    </row>
    <row r="100" spans="1:16" ht="18" customHeight="1" x14ac:dyDescent="0.25">
      <c r="A100" s="297"/>
      <c r="B100" s="292"/>
      <c r="C100" s="302" t="s">
        <v>246</v>
      </c>
      <c r="D100" s="285" t="s">
        <v>9</v>
      </c>
      <c r="E100" s="226">
        <v>300</v>
      </c>
      <c r="F100" s="227"/>
      <c r="G100" s="228">
        <v>13</v>
      </c>
      <c r="H100" s="229"/>
      <c r="I100" s="226"/>
      <c r="J100" s="230">
        <v>1</v>
      </c>
      <c r="K100" s="286">
        <v>100</v>
      </c>
      <c r="L100" s="287">
        <f>E100*G100*K100/100000</f>
        <v>3.9</v>
      </c>
    </row>
    <row r="101" spans="1:16" ht="18" customHeight="1" thickBot="1" x14ac:dyDescent="0.3">
      <c r="A101" s="299"/>
      <c r="B101" s="234"/>
      <c r="C101" s="303" t="s">
        <v>483</v>
      </c>
      <c r="D101" s="253" t="s">
        <v>9</v>
      </c>
      <c r="E101" s="237">
        <v>300</v>
      </c>
      <c r="F101" s="238"/>
      <c r="G101" s="239"/>
      <c r="H101" s="240"/>
      <c r="I101" s="237"/>
      <c r="J101" s="290">
        <v>1</v>
      </c>
      <c r="K101" s="242"/>
      <c r="L101" s="243"/>
      <c r="M101" s="17"/>
      <c r="N101" s="15"/>
      <c r="O101" s="18"/>
      <c r="P101" s="15"/>
    </row>
    <row r="102" spans="1:16" ht="16.2" customHeight="1" x14ac:dyDescent="0.25">
      <c r="A102" s="254" t="s">
        <v>17</v>
      </c>
      <c r="B102" s="223" t="s">
        <v>492</v>
      </c>
      <c r="C102" s="255" t="s">
        <v>31</v>
      </c>
      <c r="D102" s="256" t="s">
        <v>9</v>
      </c>
      <c r="E102" s="257">
        <v>400</v>
      </c>
      <c r="F102" s="257"/>
      <c r="G102" s="258">
        <v>7</v>
      </c>
      <c r="H102" s="257"/>
      <c r="I102" s="258"/>
      <c r="J102" s="231">
        <v>1</v>
      </c>
      <c r="K102" s="231">
        <v>100</v>
      </c>
      <c r="L102" s="232">
        <f t="shared" ref="L102:L103" si="7">E102*G102*J102/1000</f>
        <v>2.8</v>
      </c>
    </row>
    <row r="103" spans="1:16" ht="16.2" customHeight="1" thickBot="1" x14ac:dyDescent="0.3">
      <c r="A103" s="259"/>
      <c r="B103" s="234"/>
      <c r="C103" s="260" t="s">
        <v>24</v>
      </c>
      <c r="D103" s="261" t="s">
        <v>9</v>
      </c>
      <c r="E103" s="262">
        <v>80</v>
      </c>
      <c r="F103" s="262"/>
      <c r="G103" s="263">
        <v>6.5</v>
      </c>
      <c r="H103" s="262"/>
      <c r="I103" s="263"/>
      <c r="J103" s="262">
        <v>1</v>
      </c>
      <c r="K103" s="242">
        <v>100</v>
      </c>
      <c r="L103" s="243">
        <f t="shared" si="7"/>
        <v>0.52</v>
      </c>
    </row>
    <row r="104" spans="1:16" ht="16.2" customHeight="1" x14ac:dyDescent="0.25">
      <c r="A104" s="254" t="s">
        <v>18</v>
      </c>
      <c r="B104" s="223" t="s">
        <v>492</v>
      </c>
      <c r="C104" s="255" t="s">
        <v>31</v>
      </c>
      <c r="D104" s="256" t="s">
        <v>9</v>
      </c>
      <c r="E104" s="257">
        <v>400</v>
      </c>
      <c r="F104" s="257"/>
      <c r="G104" s="258">
        <v>6.5</v>
      </c>
      <c r="H104" s="257"/>
      <c r="I104" s="258"/>
      <c r="J104" s="231">
        <v>1</v>
      </c>
      <c r="K104" s="231">
        <v>100</v>
      </c>
      <c r="L104" s="232">
        <f t="shared" ref="L104:L105" si="8">E104*G104*J104/1000</f>
        <v>2.6</v>
      </c>
    </row>
    <row r="105" spans="1:16" ht="16.2" customHeight="1" thickBot="1" x14ac:dyDescent="0.3">
      <c r="A105" s="259"/>
      <c r="B105" s="234"/>
      <c r="C105" s="260" t="s">
        <v>24</v>
      </c>
      <c r="D105" s="261" t="s">
        <v>9</v>
      </c>
      <c r="E105" s="262">
        <v>80</v>
      </c>
      <c r="F105" s="262"/>
      <c r="G105" s="263">
        <v>6</v>
      </c>
      <c r="H105" s="262"/>
      <c r="I105" s="263"/>
      <c r="J105" s="262">
        <v>1</v>
      </c>
      <c r="K105" s="242">
        <v>100</v>
      </c>
      <c r="L105" s="243">
        <f t="shared" si="8"/>
        <v>0.48</v>
      </c>
    </row>
    <row r="106" spans="1:16" ht="16.2" customHeight="1" thickBot="1" x14ac:dyDescent="0.3">
      <c r="A106" s="211" t="s">
        <v>110</v>
      </c>
      <c r="B106" s="210" t="s">
        <v>492</v>
      </c>
      <c r="C106" s="244" t="s">
        <v>113</v>
      </c>
      <c r="D106" s="212" t="s">
        <v>9</v>
      </c>
      <c r="E106" s="117"/>
      <c r="F106" s="245"/>
      <c r="G106" s="246"/>
      <c r="H106" s="11"/>
      <c r="I106" s="117"/>
      <c r="J106" s="117">
        <v>1</v>
      </c>
      <c r="K106" s="247">
        <v>100</v>
      </c>
      <c r="L106" s="248"/>
    </row>
    <row r="107" spans="1:16" ht="16.2" customHeight="1" thickBot="1" x14ac:dyDescent="0.3">
      <c r="A107" s="211" t="s">
        <v>111</v>
      </c>
      <c r="B107" s="210"/>
      <c r="C107" s="264" t="s">
        <v>153</v>
      </c>
      <c r="D107" s="265" t="s">
        <v>9</v>
      </c>
      <c r="E107" s="117"/>
      <c r="F107" s="245"/>
      <c r="G107" s="246"/>
      <c r="H107" s="11"/>
      <c r="I107" s="117"/>
      <c r="J107" s="117">
        <v>20</v>
      </c>
      <c r="K107" s="247"/>
      <c r="L107" s="248"/>
    </row>
    <row r="108" spans="1:16" ht="31.5" customHeight="1" x14ac:dyDescent="0.25">
      <c r="A108" s="689" t="s">
        <v>493</v>
      </c>
      <c r="B108" s="695" t="s">
        <v>492</v>
      </c>
      <c r="C108" s="266" t="s">
        <v>596</v>
      </c>
      <c r="D108" s="216" t="s">
        <v>9</v>
      </c>
      <c r="E108" s="217">
        <v>700</v>
      </c>
      <c r="F108" s="251"/>
      <c r="G108" s="218">
        <v>2.2000000000000002</v>
      </c>
      <c r="H108" s="219"/>
      <c r="I108" s="217"/>
      <c r="J108" s="217">
        <v>1</v>
      </c>
      <c r="K108" s="267">
        <v>100</v>
      </c>
      <c r="L108" s="221">
        <f t="shared" ref="L108:L111" si="9">E108*G108*J108/1000</f>
        <v>1.5400000000000003</v>
      </c>
    </row>
    <row r="109" spans="1:16" ht="18" customHeight="1" thickBot="1" x14ac:dyDescent="0.3">
      <c r="A109" s="690"/>
      <c r="B109" s="696"/>
      <c r="C109" s="268" t="s">
        <v>250</v>
      </c>
      <c r="D109" s="269" t="s">
        <v>9</v>
      </c>
      <c r="E109" s="237">
        <v>400</v>
      </c>
      <c r="F109" s="238"/>
      <c r="G109" s="239">
        <v>7</v>
      </c>
      <c r="H109" s="240"/>
      <c r="I109" s="237"/>
      <c r="J109" s="237">
        <v>1</v>
      </c>
      <c r="K109" s="270">
        <v>100</v>
      </c>
      <c r="L109" s="243">
        <f t="shared" si="9"/>
        <v>2.8</v>
      </c>
    </row>
    <row r="110" spans="1:16" ht="31.5" customHeight="1" x14ac:dyDescent="0.25">
      <c r="A110" s="689" t="s">
        <v>494</v>
      </c>
      <c r="B110" s="695" t="s">
        <v>492</v>
      </c>
      <c r="C110" s="266" t="s">
        <v>597</v>
      </c>
      <c r="D110" s="216" t="s">
        <v>9</v>
      </c>
      <c r="E110" s="217">
        <v>700</v>
      </c>
      <c r="F110" s="251"/>
      <c r="G110" s="218">
        <v>1.9</v>
      </c>
      <c r="H110" s="219"/>
      <c r="I110" s="217"/>
      <c r="J110" s="217">
        <v>1</v>
      </c>
      <c r="K110" s="267">
        <v>100</v>
      </c>
      <c r="L110" s="221">
        <f t="shared" si="9"/>
        <v>1.33</v>
      </c>
    </row>
    <row r="111" spans="1:16" ht="18" customHeight="1" thickBot="1" x14ac:dyDescent="0.3">
      <c r="A111" s="690"/>
      <c r="B111" s="696"/>
      <c r="C111" s="268" t="s">
        <v>250</v>
      </c>
      <c r="D111" s="269" t="s">
        <v>9</v>
      </c>
      <c r="E111" s="237">
        <v>400</v>
      </c>
      <c r="F111" s="238"/>
      <c r="G111" s="239">
        <v>6.5</v>
      </c>
      <c r="H111" s="240"/>
      <c r="I111" s="237"/>
      <c r="J111" s="237">
        <v>1</v>
      </c>
      <c r="K111" s="270">
        <v>100</v>
      </c>
      <c r="L111" s="243">
        <f t="shared" si="9"/>
        <v>2.6</v>
      </c>
    </row>
    <row r="112" spans="1:16" ht="16.2" customHeight="1" x14ac:dyDescent="0.25">
      <c r="A112" s="689" t="s">
        <v>480</v>
      </c>
      <c r="B112" s="693" t="s">
        <v>498</v>
      </c>
      <c r="C112" s="283" t="s">
        <v>150</v>
      </c>
      <c r="D112" s="250" t="s">
        <v>9</v>
      </c>
      <c r="E112" s="217">
        <v>600</v>
      </c>
      <c r="F112" s="251"/>
      <c r="G112" s="218">
        <v>10</v>
      </c>
      <c r="H112" s="219"/>
      <c r="I112" s="217"/>
      <c r="J112" s="217">
        <v>1</v>
      </c>
      <c r="K112" s="220">
        <v>100</v>
      </c>
      <c r="L112" s="221">
        <f>E112*G112*K112/100000</f>
        <v>6</v>
      </c>
    </row>
    <row r="113" spans="1:12" ht="16.2" customHeight="1" x14ac:dyDescent="0.25">
      <c r="A113" s="723"/>
      <c r="B113" s="724"/>
      <c r="C113" s="284" t="s">
        <v>24</v>
      </c>
      <c r="D113" s="285" t="s">
        <v>9</v>
      </c>
      <c r="E113" s="226">
        <v>80</v>
      </c>
      <c r="F113" s="227"/>
      <c r="G113" s="228">
        <v>10</v>
      </c>
      <c r="H113" s="229"/>
      <c r="I113" s="226"/>
      <c r="J113" s="226">
        <v>1</v>
      </c>
      <c r="K113" s="286">
        <v>100</v>
      </c>
      <c r="L113" s="287">
        <f>E113*G113*K113/100000</f>
        <v>0.8</v>
      </c>
    </row>
    <row r="114" spans="1:12" ht="16.2" customHeight="1" thickBot="1" x14ac:dyDescent="0.3">
      <c r="A114" s="690"/>
      <c r="B114" s="694"/>
      <c r="C114" s="288" t="s">
        <v>249</v>
      </c>
      <c r="D114" s="253" t="s">
        <v>9</v>
      </c>
      <c r="E114" s="237">
        <v>600</v>
      </c>
      <c r="F114" s="238"/>
      <c r="G114" s="239">
        <v>5</v>
      </c>
      <c r="H114" s="240"/>
      <c r="I114" s="237"/>
      <c r="J114" s="237">
        <v>1</v>
      </c>
      <c r="K114" s="242">
        <v>100</v>
      </c>
      <c r="L114" s="243">
        <f>E114*G114*K114/100000</f>
        <v>3</v>
      </c>
    </row>
    <row r="115" spans="1:12" ht="18" customHeight="1" x14ac:dyDescent="0.25">
      <c r="A115" s="689" t="s">
        <v>495</v>
      </c>
      <c r="B115" s="691" t="s">
        <v>491</v>
      </c>
      <c r="C115" s="249" t="s">
        <v>497</v>
      </c>
      <c r="D115" s="250" t="s">
        <v>9</v>
      </c>
      <c r="E115" s="217"/>
      <c r="F115" s="251"/>
      <c r="G115" s="218"/>
      <c r="H115" s="219"/>
      <c r="I115" s="217">
        <v>1</v>
      </c>
      <c r="J115" s="217"/>
      <c r="K115" s="220"/>
      <c r="L115" s="221"/>
    </row>
    <row r="116" spans="1:12" ht="18" customHeight="1" thickBot="1" x14ac:dyDescent="0.3">
      <c r="A116" s="690"/>
      <c r="B116" s="692"/>
      <c r="C116" s="252" t="s">
        <v>496</v>
      </c>
      <c r="D116" s="256" t="s">
        <v>9</v>
      </c>
      <c r="E116" s="237">
        <v>380</v>
      </c>
      <c r="F116" s="238"/>
      <c r="G116" s="239">
        <v>3</v>
      </c>
      <c r="H116" s="240"/>
      <c r="I116" s="237">
        <v>1</v>
      </c>
      <c r="J116" s="237"/>
      <c r="K116" s="262">
        <v>100</v>
      </c>
      <c r="L116" s="282">
        <f>E116*G116*K116/100000</f>
        <v>1.1399999999999999</v>
      </c>
    </row>
    <row r="117" spans="1:12" ht="16.2" customHeight="1" thickBot="1" x14ac:dyDescent="0.3">
      <c r="A117" s="401" t="s">
        <v>546</v>
      </c>
      <c r="B117" s="402" t="s">
        <v>591</v>
      </c>
      <c r="C117" s="289" t="s">
        <v>555</v>
      </c>
      <c r="D117" s="265" t="s">
        <v>9</v>
      </c>
      <c r="E117" s="117">
        <v>600</v>
      </c>
      <c r="F117" s="251"/>
      <c r="G117" s="218">
        <v>10</v>
      </c>
      <c r="H117" s="218"/>
      <c r="I117" s="217"/>
      <c r="J117" s="217">
        <v>1</v>
      </c>
      <c r="K117" s="242">
        <v>100</v>
      </c>
      <c r="L117" s="243">
        <f>E117*G117*K117*J117/100000</f>
        <v>6</v>
      </c>
    </row>
    <row r="118" spans="1:12" ht="16.2" customHeight="1" thickBot="1" x14ac:dyDescent="0.3">
      <c r="A118" s="697"/>
      <c r="B118" s="698"/>
      <c r="C118" s="75" t="s">
        <v>112</v>
      </c>
      <c r="D118" s="699"/>
      <c r="E118" s="700"/>
      <c r="F118" s="700"/>
      <c r="G118" s="700"/>
      <c r="H118" s="700"/>
      <c r="I118" s="700"/>
      <c r="J118" s="700"/>
      <c r="K118" s="701"/>
      <c r="L118" s="63">
        <f>SUM(L13:L117)</f>
        <v>204.20000000000002</v>
      </c>
    </row>
  </sheetData>
  <mergeCells count="44">
    <mergeCell ref="A80:L80"/>
    <mergeCell ref="A53:L53"/>
    <mergeCell ref="A54:L54"/>
    <mergeCell ref="A56:A57"/>
    <mergeCell ref="B56:B57"/>
    <mergeCell ref="A79:L79"/>
    <mergeCell ref="B68:B71"/>
    <mergeCell ref="A68:A71"/>
    <mergeCell ref="A75:A78"/>
    <mergeCell ref="B75:B78"/>
    <mergeCell ref="A11:L11"/>
    <mergeCell ref="A12:L12"/>
    <mergeCell ref="A46:A48"/>
    <mergeCell ref="B46:B48"/>
    <mergeCell ref="A38:A39"/>
    <mergeCell ref="B38:B39"/>
    <mergeCell ref="A40:A41"/>
    <mergeCell ref="B40:B41"/>
    <mergeCell ref="A42:A45"/>
    <mergeCell ref="B42:B45"/>
    <mergeCell ref="A118:B118"/>
    <mergeCell ref="D118:K118"/>
    <mergeCell ref="A6:L6"/>
    <mergeCell ref="A8:A10"/>
    <mergeCell ref="B8:B10"/>
    <mergeCell ref="C8:C10"/>
    <mergeCell ref="D8:D10"/>
    <mergeCell ref="E8:F9"/>
    <mergeCell ref="G8:H9"/>
    <mergeCell ref="I8:J9"/>
    <mergeCell ref="K8:L8"/>
    <mergeCell ref="K9:L9"/>
    <mergeCell ref="A14:A15"/>
    <mergeCell ref="B14:B15"/>
    <mergeCell ref="A112:A114"/>
    <mergeCell ref="B112:B114"/>
    <mergeCell ref="A115:A116"/>
    <mergeCell ref="B115:B116"/>
    <mergeCell ref="A82:A83"/>
    <mergeCell ref="B82:B83"/>
    <mergeCell ref="A108:A109"/>
    <mergeCell ref="B108:B109"/>
    <mergeCell ref="A110:A111"/>
    <mergeCell ref="B110:B111"/>
  </mergeCells>
  <phoneticPr fontId="52" type="noConversion"/>
  <pageMargins left="0.98425196850393704" right="0.39370078740157483" top="0.98425196850393704" bottom="0.39370078740157483" header="0.51181102362204722" footer="0.19685039370078741"/>
  <pageSetup paperSize="9" scale="90" firstPageNumber="31" fitToHeight="0" orientation="landscape" horizontalDpi="300" verticalDpi="300" r:id="rId1"/>
  <headerFooter alignWithMargins="0">
    <oddFooter>&amp;R&amp;P</oddFooter>
  </headerFooter>
  <rowBreaks count="3" manualBreakCount="3">
    <brk id="28" max="11" man="1"/>
    <brk id="52" max="11" man="1"/>
    <brk id="7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GN50"/>
  <sheetViews>
    <sheetView tabSelected="1" view="pageBreakPreview" zoomScale="70" zoomScaleNormal="70" zoomScaleSheetLayoutView="70" zoomScalePageLayoutView="70" workbookViewId="0">
      <selection activeCell="O333" sqref="O333"/>
    </sheetView>
  </sheetViews>
  <sheetFormatPr defaultRowHeight="13.2" x14ac:dyDescent="0.25"/>
  <cols>
    <col min="1" max="1" width="6.5546875" customWidth="1"/>
    <col min="2" max="2" width="53.44140625" customWidth="1"/>
    <col min="3" max="3" width="7.5546875" customWidth="1"/>
    <col min="4" max="4" width="30.44140625" style="48" bestFit="1" customWidth="1"/>
    <col min="5" max="5" width="15.44140625" customWidth="1"/>
    <col min="6" max="6" width="20.6640625" customWidth="1"/>
    <col min="7" max="124" width="9.109375" customWidth="1"/>
  </cols>
  <sheetData>
    <row r="1" spans="1:196" ht="25.2" customHeight="1" x14ac:dyDescent="0.3">
      <c r="A1" s="19" t="s">
        <v>147</v>
      </c>
      <c r="D1"/>
      <c r="F1" s="39"/>
      <c r="G1" s="39"/>
      <c r="H1" s="39"/>
      <c r="I1" s="39"/>
      <c r="J1" s="40"/>
      <c r="K1" s="39"/>
      <c r="L1" s="39"/>
      <c r="M1" s="39"/>
      <c r="N1" s="39"/>
      <c r="O1" s="40"/>
      <c r="P1" s="39"/>
      <c r="Q1" s="39"/>
      <c r="R1" s="39"/>
      <c r="S1" s="39"/>
      <c r="T1" s="40"/>
      <c r="U1" s="39"/>
      <c r="V1" s="39"/>
      <c r="W1" s="39"/>
      <c r="X1" s="39"/>
      <c r="Y1" s="39"/>
      <c r="Z1" s="40"/>
      <c r="AA1" s="39"/>
      <c r="AB1" s="41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</row>
    <row r="2" spans="1:196" ht="15" x14ac:dyDescent="0.25">
      <c r="A2" s="8" t="s">
        <v>475</v>
      </c>
      <c r="D2"/>
      <c r="F2" s="8"/>
      <c r="G2" s="8"/>
      <c r="H2" s="8"/>
      <c r="I2" s="8"/>
      <c r="J2" s="9"/>
      <c r="K2" s="8"/>
      <c r="L2" s="8"/>
      <c r="M2" s="8"/>
      <c r="N2" s="8"/>
      <c r="O2" s="9"/>
      <c r="P2" s="8"/>
      <c r="Q2" s="8"/>
      <c r="R2" s="8"/>
      <c r="S2" s="8"/>
      <c r="T2" s="9"/>
      <c r="U2" s="8"/>
      <c r="V2" s="8"/>
      <c r="W2" s="8"/>
      <c r="X2" s="8"/>
      <c r="Y2" s="8"/>
      <c r="Z2" s="9"/>
      <c r="AA2" s="8"/>
      <c r="AB2" s="42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</row>
    <row r="3" spans="1:196" ht="15" x14ac:dyDescent="0.25">
      <c r="A3" s="8" t="s">
        <v>125</v>
      </c>
      <c r="D3"/>
      <c r="F3" s="8"/>
      <c r="G3" s="8"/>
      <c r="H3" s="8"/>
      <c r="I3" s="8"/>
      <c r="J3" s="9"/>
      <c r="K3" s="8"/>
      <c r="L3" s="8"/>
      <c r="M3" s="8"/>
      <c r="N3" s="8"/>
      <c r="O3" s="9"/>
      <c r="P3" s="8"/>
      <c r="Q3" s="8"/>
      <c r="R3" s="8"/>
      <c r="S3" s="8"/>
      <c r="T3" s="9"/>
      <c r="U3" s="8"/>
      <c r="V3" s="8"/>
      <c r="W3" s="8"/>
      <c r="X3" s="8"/>
      <c r="Y3" s="8"/>
      <c r="Z3" s="9"/>
      <c r="AA3" s="8"/>
      <c r="AB3" s="42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</row>
    <row r="4" spans="1:196" ht="15" x14ac:dyDescent="0.25">
      <c r="A4" s="8" t="s">
        <v>476</v>
      </c>
      <c r="B4" s="20"/>
      <c r="C4" s="20"/>
      <c r="D4"/>
      <c r="F4" s="8"/>
      <c r="G4" s="8"/>
      <c r="H4" s="8"/>
      <c r="I4" s="8"/>
      <c r="J4" s="9"/>
      <c r="K4" s="8"/>
      <c r="L4" s="8"/>
      <c r="M4" s="8"/>
      <c r="N4" s="8"/>
      <c r="O4" s="9"/>
      <c r="P4" s="8"/>
      <c r="Q4" s="8"/>
      <c r="R4" s="8"/>
      <c r="S4" s="8"/>
      <c r="T4" s="9"/>
      <c r="U4" s="8"/>
      <c r="V4" s="8"/>
      <c r="W4" s="8"/>
      <c r="X4" s="8"/>
      <c r="Y4" s="8"/>
      <c r="Z4" s="9"/>
      <c r="AA4" s="8"/>
      <c r="AB4" s="42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</row>
    <row r="5" spans="1:196" x14ac:dyDescent="0.25">
      <c r="D5"/>
    </row>
    <row r="6" spans="1:196" s="44" customFormat="1" ht="20.100000000000001" customHeight="1" thickBot="1" x14ac:dyDescent="0.35">
      <c r="A6" s="734" t="s">
        <v>607</v>
      </c>
      <c r="B6" s="734"/>
      <c r="C6" s="734"/>
      <c r="D6" s="734"/>
      <c r="E6" s="734"/>
      <c r="F6" s="734"/>
    </row>
    <row r="7" spans="1:196" ht="22.95" customHeight="1" thickBot="1" x14ac:dyDescent="0.35">
      <c r="A7" s="71" t="s">
        <v>32</v>
      </c>
      <c r="B7" s="85" t="s">
        <v>92</v>
      </c>
      <c r="C7" s="86" t="s">
        <v>93</v>
      </c>
      <c r="D7" s="45" t="s">
        <v>94</v>
      </c>
      <c r="E7" s="46" t="s">
        <v>65</v>
      </c>
      <c r="F7" s="47" t="s">
        <v>95</v>
      </c>
    </row>
    <row r="8" spans="1:196" ht="21" customHeight="1" thickBot="1" x14ac:dyDescent="0.3">
      <c r="A8" s="738" t="s">
        <v>550</v>
      </c>
      <c r="B8" s="739"/>
      <c r="C8" s="739"/>
      <c r="D8" s="739"/>
      <c r="E8" s="739"/>
      <c r="F8" s="740"/>
    </row>
    <row r="9" spans="1:196" ht="33" customHeight="1" x14ac:dyDescent="0.3">
      <c r="A9" s="735" t="s">
        <v>96</v>
      </c>
      <c r="B9" s="76" t="s">
        <v>234</v>
      </c>
      <c r="C9" s="109">
        <v>2</v>
      </c>
      <c r="D9" s="106" t="s">
        <v>97</v>
      </c>
      <c r="E9" s="110"/>
      <c r="F9" s="408" t="s">
        <v>603</v>
      </c>
      <c r="H9" s="196" t="s">
        <v>251</v>
      </c>
    </row>
    <row r="10" spans="1:196" ht="33" customHeight="1" x14ac:dyDescent="0.3">
      <c r="A10" s="736"/>
      <c r="B10" s="130" t="s">
        <v>235</v>
      </c>
      <c r="C10" s="195">
        <v>2</v>
      </c>
      <c r="D10" s="108" t="s">
        <v>97</v>
      </c>
      <c r="E10" s="140"/>
      <c r="F10" s="141"/>
      <c r="H10" s="196" t="s">
        <v>251</v>
      </c>
    </row>
    <row r="11" spans="1:196" ht="21" customHeight="1" x14ac:dyDescent="0.3">
      <c r="A11" s="736"/>
      <c r="B11" s="128" t="s">
        <v>170</v>
      </c>
      <c r="C11" s="111">
        <v>4</v>
      </c>
      <c r="D11" s="112" t="s">
        <v>97</v>
      </c>
      <c r="E11" s="132"/>
      <c r="F11" s="133"/>
    </row>
    <row r="12" spans="1:196" ht="19.5" customHeight="1" x14ac:dyDescent="0.3">
      <c r="A12" s="736"/>
      <c r="B12" s="128" t="s">
        <v>157</v>
      </c>
      <c r="C12" s="111">
        <v>4</v>
      </c>
      <c r="D12" s="112" t="s">
        <v>97</v>
      </c>
      <c r="E12" s="140"/>
      <c r="F12" s="141"/>
    </row>
    <row r="13" spans="1:196" ht="21" customHeight="1" thickBot="1" x14ac:dyDescent="0.35">
      <c r="A13" s="737"/>
      <c r="B13" s="125" t="s">
        <v>171</v>
      </c>
      <c r="C13" s="107">
        <v>8</v>
      </c>
      <c r="D13" s="129" t="s">
        <v>162</v>
      </c>
      <c r="E13" s="126"/>
      <c r="F13" s="127"/>
    </row>
    <row r="14" spans="1:196" ht="38.25" customHeight="1" x14ac:dyDescent="0.3">
      <c r="A14" s="735" t="s">
        <v>98</v>
      </c>
      <c r="B14" s="136" t="s">
        <v>252</v>
      </c>
      <c r="C14" s="84">
        <v>1</v>
      </c>
      <c r="D14" s="142" t="s">
        <v>97</v>
      </c>
      <c r="E14" s="110"/>
      <c r="F14" s="408" t="s">
        <v>604</v>
      </c>
    </row>
    <row r="15" spans="1:196" ht="21" customHeight="1" x14ac:dyDescent="0.3">
      <c r="A15" s="736"/>
      <c r="B15" s="137" t="s">
        <v>170</v>
      </c>
      <c r="C15" s="111">
        <v>1</v>
      </c>
      <c r="D15" s="139" t="s">
        <v>97</v>
      </c>
      <c r="E15" s="140"/>
      <c r="F15" s="141"/>
    </row>
    <row r="16" spans="1:196" ht="21" customHeight="1" x14ac:dyDescent="0.3">
      <c r="A16" s="736"/>
      <c r="B16" s="137" t="s">
        <v>157</v>
      </c>
      <c r="C16" s="111">
        <v>1</v>
      </c>
      <c r="D16" s="139" t="s">
        <v>97</v>
      </c>
      <c r="E16" s="140"/>
      <c r="F16" s="141"/>
    </row>
    <row r="17" spans="1:6" ht="21" customHeight="1" thickBot="1" x14ac:dyDescent="0.35">
      <c r="A17" s="737"/>
      <c r="B17" s="130" t="s">
        <v>256</v>
      </c>
      <c r="C17" s="107">
        <v>2</v>
      </c>
      <c r="D17" s="138" t="s">
        <v>162</v>
      </c>
      <c r="E17" s="126"/>
      <c r="F17" s="127"/>
    </row>
    <row r="18" spans="1:6" ht="33" customHeight="1" x14ac:dyDescent="0.3">
      <c r="A18" s="735" t="s">
        <v>131</v>
      </c>
      <c r="B18" s="76" t="s">
        <v>255</v>
      </c>
      <c r="C18" s="109">
        <v>1</v>
      </c>
      <c r="D18" s="108" t="s">
        <v>97</v>
      </c>
      <c r="E18" s="110"/>
      <c r="F18" s="408" t="s">
        <v>605</v>
      </c>
    </row>
    <row r="19" spans="1:6" ht="21" customHeight="1" x14ac:dyDescent="0.3">
      <c r="A19" s="736"/>
      <c r="B19" s="131" t="s">
        <v>166</v>
      </c>
      <c r="C19" s="111">
        <v>1</v>
      </c>
      <c r="D19" s="108" t="s">
        <v>97</v>
      </c>
      <c r="E19" s="132"/>
      <c r="F19" s="133"/>
    </row>
    <row r="20" spans="1:6" ht="21" customHeight="1" x14ac:dyDescent="0.3">
      <c r="A20" s="736"/>
      <c r="B20" s="131" t="s">
        <v>167</v>
      </c>
      <c r="C20" s="111">
        <v>1</v>
      </c>
      <c r="D20" s="108" t="s">
        <v>97</v>
      </c>
      <c r="E20" s="132"/>
      <c r="F20" s="133"/>
    </row>
    <row r="21" spans="1:6" ht="21" customHeight="1" thickBot="1" x14ac:dyDescent="0.35">
      <c r="A21" s="737"/>
      <c r="B21" s="768" t="s">
        <v>256</v>
      </c>
      <c r="C21" s="769">
        <v>4</v>
      </c>
      <c r="D21" s="770" t="s">
        <v>97</v>
      </c>
      <c r="E21" s="771"/>
      <c r="F21" s="772"/>
    </row>
    <row r="22" spans="1:6" ht="21" customHeight="1" thickBot="1" x14ac:dyDescent="0.3">
      <c r="A22" s="738" t="s">
        <v>467</v>
      </c>
      <c r="B22" s="739"/>
      <c r="C22" s="739"/>
      <c r="D22" s="739"/>
      <c r="E22" s="739"/>
      <c r="F22" s="740"/>
    </row>
    <row r="23" spans="1:6" ht="45" customHeight="1" thickBot="1" x14ac:dyDescent="0.35">
      <c r="A23" s="82" t="s">
        <v>105</v>
      </c>
      <c r="B23" s="76" t="s">
        <v>158</v>
      </c>
      <c r="C23" s="84" t="s">
        <v>551</v>
      </c>
      <c r="D23" s="135" t="s">
        <v>97</v>
      </c>
      <c r="E23" s="83"/>
      <c r="F23" s="105"/>
    </row>
    <row r="24" spans="1:6" ht="33" customHeight="1" thickBot="1" x14ac:dyDescent="0.35">
      <c r="A24" s="82" t="s">
        <v>108</v>
      </c>
      <c r="B24" s="197" t="s">
        <v>159</v>
      </c>
      <c r="C24" s="84" t="s">
        <v>551</v>
      </c>
      <c r="D24" s="198" t="s">
        <v>97</v>
      </c>
      <c r="E24" s="83"/>
      <c r="F24" s="105"/>
    </row>
    <row r="25" spans="1:6" ht="19.5" customHeight="1" thickBot="1" x14ac:dyDescent="0.35">
      <c r="A25" s="161" t="s">
        <v>109</v>
      </c>
      <c r="B25" s="162" t="s">
        <v>253</v>
      </c>
      <c r="C25" s="86">
        <v>13</v>
      </c>
      <c r="D25" s="134"/>
      <c r="E25" s="46"/>
      <c r="F25" s="163"/>
    </row>
    <row r="26" spans="1:6" ht="19.5" customHeight="1" thickBot="1" x14ac:dyDescent="0.35">
      <c r="A26" s="199" t="s">
        <v>233</v>
      </c>
      <c r="B26" s="130" t="s">
        <v>606</v>
      </c>
      <c r="C26" s="107">
        <f>C25*2</f>
        <v>26</v>
      </c>
      <c r="D26" s="200"/>
      <c r="E26" s="741" t="s">
        <v>254</v>
      </c>
      <c r="F26" s="742"/>
    </row>
    <row r="27" spans="1:6" ht="43.8" customHeight="1" thickBot="1" x14ac:dyDescent="0.35">
      <c r="A27" s="82" t="s">
        <v>161</v>
      </c>
      <c r="B27" s="76" t="s">
        <v>160</v>
      </c>
      <c r="C27" s="84">
        <v>19</v>
      </c>
      <c r="D27" s="134" t="s">
        <v>97</v>
      </c>
      <c r="E27" s="83"/>
      <c r="F27" s="105"/>
    </row>
    <row r="28" spans="1:6" ht="34.5" customHeight="1" thickBot="1" x14ac:dyDescent="0.35">
      <c r="A28" s="161" t="s">
        <v>205</v>
      </c>
      <c r="B28" s="162" t="s">
        <v>206</v>
      </c>
      <c r="C28" s="86">
        <v>4</v>
      </c>
      <c r="D28" s="134" t="s">
        <v>97</v>
      </c>
      <c r="E28" s="171"/>
      <c r="F28" s="389" t="s">
        <v>567</v>
      </c>
    </row>
    <row r="29" spans="1:6" ht="34.5" customHeight="1" thickBot="1" x14ac:dyDescent="0.35">
      <c r="A29" s="161" t="s">
        <v>564</v>
      </c>
      <c r="B29" s="162" t="s">
        <v>565</v>
      </c>
      <c r="C29" s="86">
        <v>2</v>
      </c>
      <c r="D29" s="134" t="s">
        <v>97</v>
      </c>
      <c r="E29" s="171"/>
      <c r="F29" s="389" t="s">
        <v>566</v>
      </c>
    </row>
    <row r="30" spans="1:6" ht="19.5" customHeight="1" thickBot="1" x14ac:dyDescent="0.35">
      <c r="A30" s="161" t="s">
        <v>103</v>
      </c>
      <c r="B30" s="162" t="s">
        <v>243</v>
      </c>
      <c r="C30" s="86">
        <v>8</v>
      </c>
      <c r="D30" s="134"/>
      <c r="E30" s="732" t="s">
        <v>257</v>
      </c>
      <c r="F30" s="733"/>
    </row>
    <row r="31" spans="1:6" ht="21" customHeight="1" thickBot="1" x14ac:dyDescent="0.3">
      <c r="A31" s="738" t="s">
        <v>518</v>
      </c>
      <c r="B31" s="739"/>
      <c r="C31" s="739"/>
      <c r="D31" s="739"/>
      <c r="E31" s="739"/>
      <c r="F31" s="740"/>
    </row>
    <row r="32" spans="1:6" ht="45" customHeight="1" thickBot="1" x14ac:dyDescent="0.35">
      <c r="A32" s="82" t="s">
        <v>105</v>
      </c>
      <c r="B32" s="76" t="s">
        <v>158</v>
      </c>
      <c r="C32" s="84" t="s">
        <v>552</v>
      </c>
      <c r="D32" s="135" t="s">
        <v>97</v>
      </c>
      <c r="E32" s="83"/>
      <c r="F32" s="105"/>
    </row>
    <row r="33" spans="1:6" ht="33" customHeight="1" thickBot="1" x14ac:dyDescent="0.35">
      <c r="A33" s="82" t="s">
        <v>108</v>
      </c>
      <c r="B33" s="197" t="s">
        <v>159</v>
      </c>
      <c r="C33" s="84" t="s">
        <v>552</v>
      </c>
      <c r="D33" s="198" t="s">
        <v>97</v>
      </c>
      <c r="E33" s="83"/>
      <c r="F33" s="105"/>
    </row>
    <row r="34" spans="1:6" ht="19.5" customHeight="1" thickBot="1" x14ac:dyDescent="0.35">
      <c r="A34" s="161" t="s">
        <v>109</v>
      </c>
      <c r="B34" s="162" t="s">
        <v>253</v>
      </c>
      <c r="C34" s="86">
        <v>11</v>
      </c>
      <c r="D34" s="134"/>
      <c r="E34" s="46"/>
      <c r="F34" s="163"/>
    </row>
    <row r="35" spans="1:6" ht="19.5" customHeight="1" thickBot="1" x14ac:dyDescent="0.35">
      <c r="A35" s="199" t="s">
        <v>233</v>
      </c>
      <c r="B35" s="130" t="s">
        <v>606</v>
      </c>
      <c r="C35" s="107">
        <f>C34*2</f>
        <v>22</v>
      </c>
      <c r="D35" s="200"/>
      <c r="E35" s="741" t="s">
        <v>254</v>
      </c>
      <c r="F35" s="742"/>
    </row>
    <row r="36" spans="1:6" ht="45" customHeight="1" thickBot="1" x14ac:dyDescent="0.35">
      <c r="A36" s="82" t="s">
        <v>161</v>
      </c>
      <c r="B36" s="76" t="s">
        <v>160</v>
      </c>
      <c r="C36" s="84">
        <v>13</v>
      </c>
      <c r="D36" s="134" t="s">
        <v>97</v>
      </c>
      <c r="E36" s="83"/>
      <c r="F36" s="105"/>
    </row>
    <row r="37" spans="1:6" ht="34.5" customHeight="1" thickBot="1" x14ac:dyDescent="0.35">
      <c r="A37" s="161" t="s">
        <v>205</v>
      </c>
      <c r="B37" s="162" t="s">
        <v>206</v>
      </c>
      <c r="C37" s="86">
        <v>5</v>
      </c>
      <c r="D37" s="134" t="s">
        <v>97</v>
      </c>
      <c r="E37" s="171"/>
      <c r="F37" s="172" t="s">
        <v>567</v>
      </c>
    </row>
    <row r="38" spans="1:6" ht="34.5" customHeight="1" thickBot="1" x14ac:dyDescent="0.35">
      <c r="A38" s="161" t="s">
        <v>558</v>
      </c>
      <c r="B38" s="162" t="s">
        <v>559</v>
      </c>
      <c r="C38" s="86">
        <v>1</v>
      </c>
      <c r="D38" s="134" t="s">
        <v>97</v>
      </c>
      <c r="E38" s="171"/>
      <c r="F38" s="172"/>
    </row>
    <row r="39" spans="1:6" ht="34.5" customHeight="1" thickBot="1" x14ac:dyDescent="0.35">
      <c r="A39" s="161" t="s">
        <v>560</v>
      </c>
      <c r="B39" s="162" t="s">
        <v>561</v>
      </c>
      <c r="C39" s="86">
        <v>1</v>
      </c>
      <c r="D39" s="134" t="s">
        <v>97</v>
      </c>
      <c r="E39" s="171"/>
      <c r="F39" s="172"/>
    </row>
    <row r="40" spans="1:6" ht="34.5" customHeight="1" thickBot="1" x14ac:dyDescent="0.35">
      <c r="A40" s="161" t="s">
        <v>562</v>
      </c>
      <c r="B40" s="162" t="s">
        <v>563</v>
      </c>
      <c r="C40" s="86">
        <v>1</v>
      </c>
      <c r="D40" s="134" t="s">
        <v>97</v>
      </c>
      <c r="E40" s="171"/>
      <c r="F40" s="172"/>
    </row>
    <row r="41" spans="1:6" ht="21" customHeight="1" thickBot="1" x14ac:dyDescent="0.3">
      <c r="A41" s="738" t="s">
        <v>519</v>
      </c>
      <c r="B41" s="739"/>
      <c r="C41" s="739"/>
      <c r="D41" s="739"/>
      <c r="E41" s="739"/>
      <c r="F41" s="740"/>
    </row>
    <row r="42" spans="1:6" ht="45" customHeight="1" thickBot="1" x14ac:dyDescent="0.35">
      <c r="A42" s="82" t="s">
        <v>105</v>
      </c>
      <c r="B42" s="76" t="s">
        <v>158</v>
      </c>
      <c r="C42" s="84" t="s">
        <v>551</v>
      </c>
      <c r="D42" s="135" t="s">
        <v>97</v>
      </c>
      <c r="E42" s="83"/>
      <c r="F42" s="105"/>
    </row>
    <row r="43" spans="1:6" ht="33" customHeight="1" thickBot="1" x14ac:dyDescent="0.35">
      <c r="A43" s="82" t="s">
        <v>108</v>
      </c>
      <c r="B43" s="197" t="s">
        <v>159</v>
      </c>
      <c r="C43" s="84" t="s">
        <v>551</v>
      </c>
      <c r="D43" s="198" t="s">
        <v>97</v>
      </c>
      <c r="E43" s="83"/>
      <c r="F43" s="105"/>
    </row>
    <row r="44" spans="1:6" ht="19.5" customHeight="1" thickBot="1" x14ac:dyDescent="0.35">
      <c r="A44" s="161" t="s">
        <v>109</v>
      </c>
      <c r="B44" s="162" t="s">
        <v>253</v>
      </c>
      <c r="C44" s="86">
        <v>11</v>
      </c>
      <c r="D44" s="134"/>
      <c r="E44" s="46"/>
      <c r="F44" s="163"/>
    </row>
    <row r="45" spans="1:6" ht="19.5" customHeight="1" thickBot="1" x14ac:dyDescent="0.35">
      <c r="A45" s="199" t="s">
        <v>233</v>
      </c>
      <c r="B45" s="130" t="s">
        <v>258</v>
      </c>
      <c r="C45" s="107">
        <f>C44*2</f>
        <v>22</v>
      </c>
      <c r="D45" s="200"/>
      <c r="E45" s="741" t="s">
        <v>254</v>
      </c>
      <c r="F45" s="742"/>
    </row>
    <row r="46" spans="1:6" ht="49.8" customHeight="1" thickBot="1" x14ac:dyDescent="0.35">
      <c r="A46" s="82" t="s">
        <v>161</v>
      </c>
      <c r="B46" s="76" t="s">
        <v>160</v>
      </c>
      <c r="C46" s="84">
        <v>17</v>
      </c>
      <c r="D46" s="134" t="s">
        <v>97</v>
      </c>
      <c r="E46" s="83"/>
      <c r="F46" s="105"/>
    </row>
    <row r="47" spans="1:6" s="767" customFormat="1" ht="19.5" customHeight="1" thickBot="1" x14ac:dyDescent="0.35">
      <c r="A47" s="761" t="s">
        <v>168</v>
      </c>
      <c r="B47" s="762" t="s">
        <v>169</v>
      </c>
      <c r="C47" s="763">
        <v>300</v>
      </c>
      <c r="D47" s="764" t="s">
        <v>97</v>
      </c>
      <c r="E47" s="765"/>
      <c r="F47" s="766" t="s">
        <v>226</v>
      </c>
    </row>
    <row r="48" spans="1:6" ht="34.5" customHeight="1" thickBot="1" x14ac:dyDescent="0.35">
      <c r="A48" s="161" t="s">
        <v>205</v>
      </c>
      <c r="B48" s="162" t="s">
        <v>206</v>
      </c>
      <c r="C48" s="86">
        <v>3</v>
      </c>
      <c r="D48" s="134" t="s">
        <v>97</v>
      </c>
      <c r="E48" s="171"/>
      <c r="F48" s="172" t="s">
        <v>567</v>
      </c>
    </row>
    <row r="49" spans="1:6" ht="49.8" customHeight="1" thickBot="1" x14ac:dyDescent="0.35">
      <c r="A49" s="161" t="s">
        <v>556</v>
      </c>
      <c r="B49" s="162" t="s">
        <v>557</v>
      </c>
      <c r="C49" s="86">
        <v>3</v>
      </c>
      <c r="D49" s="134" t="s">
        <v>97</v>
      </c>
      <c r="E49" s="171"/>
      <c r="F49" s="172"/>
    </row>
    <row r="50" spans="1:6" ht="21.6" customHeight="1" thickBot="1" x14ac:dyDescent="0.35">
      <c r="A50" s="161" t="s">
        <v>103</v>
      </c>
      <c r="B50" s="162" t="s">
        <v>243</v>
      </c>
      <c r="C50" s="86">
        <v>8</v>
      </c>
      <c r="D50" s="134"/>
      <c r="E50" s="732" t="s">
        <v>257</v>
      </c>
      <c r="F50" s="733"/>
    </row>
  </sheetData>
  <mergeCells count="13">
    <mergeCell ref="E50:F50"/>
    <mergeCell ref="A6:F6"/>
    <mergeCell ref="A18:A21"/>
    <mergeCell ref="A14:A17"/>
    <mergeCell ref="A9:A13"/>
    <mergeCell ref="A22:F22"/>
    <mergeCell ref="A31:F31"/>
    <mergeCell ref="A41:F41"/>
    <mergeCell ref="A8:F8"/>
    <mergeCell ref="E26:F26"/>
    <mergeCell ref="E35:F35"/>
    <mergeCell ref="E45:F45"/>
    <mergeCell ref="E30:F30"/>
  </mergeCells>
  <phoneticPr fontId="52" type="noConversion"/>
  <pageMargins left="0.98425196850393704" right="0.39370078740157483" top="0.98425196850393704" bottom="0.39370078740157483" header="0.51181102362204722" footer="0.19685039370078741"/>
  <pageSetup paperSize="9" scale="85" firstPageNumber="33" fitToHeight="0" orientation="landscape" horizontalDpi="300" verticalDpi="300" r:id="rId1"/>
  <headerFooter alignWithMargins="0">
    <oddFooter>&amp;R&amp;P</oddFooter>
  </headerFooter>
  <rowBreaks count="2" manualBreakCount="2">
    <brk id="21" max="5" man="1"/>
    <brk id="40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D8D58-4EF6-47AC-B723-06B85FC8D0F5}">
  <sheetPr>
    <tabColor rgb="FF92D050"/>
  </sheetPr>
  <dimension ref="A1:E18"/>
  <sheetViews>
    <sheetView tabSelected="1" view="pageBreakPreview" zoomScale="85" zoomScaleNormal="70" zoomScaleSheetLayoutView="85" workbookViewId="0">
      <selection activeCell="O333" sqref="O333"/>
    </sheetView>
  </sheetViews>
  <sheetFormatPr defaultRowHeight="13.2" x14ac:dyDescent="0.25"/>
  <cols>
    <col min="1" max="1" width="5.5546875" customWidth="1"/>
    <col min="2" max="2" width="39.5546875" customWidth="1"/>
    <col min="3" max="3" width="12.5546875" customWidth="1"/>
    <col min="4" max="4" width="45.6640625" customWidth="1"/>
    <col min="5" max="5" width="53.5546875" customWidth="1"/>
  </cols>
  <sheetData>
    <row r="1" spans="1:5" ht="17.399999999999999" x14ac:dyDescent="0.3">
      <c r="A1" s="19" t="s">
        <v>147</v>
      </c>
    </row>
    <row r="2" spans="1:5" ht="15" x14ac:dyDescent="0.25">
      <c r="A2" s="8" t="s">
        <v>475</v>
      </c>
    </row>
    <row r="3" spans="1:5" ht="15" x14ac:dyDescent="0.25">
      <c r="A3" s="8" t="s">
        <v>125</v>
      </c>
    </row>
    <row r="4" spans="1:5" ht="15" x14ac:dyDescent="0.25">
      <c r="A4" s="8" t="s">
        <v>476</v>
      </c>
      <c r="B4" s="20"/>
      <c r="C4" s="20"/>
    </row>
    <row r="6" spans="1:5" ht="15.6" thickBot="1" x14ac:dyDescent="0.3">
      <c r="A6" s="143" t="s">
        <v>172</v>
      </c>
      <c r="B6" s="143"/>
      <c r="C6" s="143"/>
      <c r="D6" s="143"/>
      <c r="E6" s="144"/>
    </row>
    <row r="7" spans="1:5" ht="13.2" customHeight="1" x14ac:dyDescent="0.25">
      <c r="A7" s="746" t="s">
        <v>0</v>
      </c>
      <c r="B7" s="746" t="s">
        <v>173</v>
      </c>
      <c r="C7" s="746" t="s">
        <v>174</v>
      </c>
      <c r="D7" s="746" t="s">
        <v>175</v>
      </c>
      <c r="E7" s="748" t="s">
        <v>176</v>
      </c>
    </row>
    <row r="8" spans="1:5" ht="13.8" thickBot="1" x14ac:dyDescent="0.3">
      <c r="A8" s="747"/>
      <c r="B8" s="747"/>
      <c r="C8" s="747"/>
      <c r="D8" s="747"/>
      <c r="E8" s="749"/>
    </row>
    <row r="9" spans="1:5" ht="23.4" customHeight="1" thickBot="1" x14ac:dyDescent="0.3">
      <c r="A9" s="743" t="s">
        <v>467</v>
      </c>
      <c r="B9" s="744"/>
      <c r="C9" s="744"/>
      <c r="D9" s="744"/>
      <c r="E9" s="745"/>
    </row>
    <row r="10" spans="1:5" ht="64.8" customHeight="1" x14ac:dyDescent="0.25">
      <c r="A10" s="145" t="s">
        <v>177</v>
      </c>
      <c r="B10" s="146"/>
      <c r="C10" s="147" t="s">
        <v>185</v>
      </c>
      <c r="D10" s="148" t="s">
        <v>178</v>
      </c>
      <c r="E10" s="149" t="s">
        <v>228</v>
      </c>
    </row>
    <row r="11" spans="1:5" ht="58.8" customHeight="1" x14ac:dyDescent="0.25">
      <c r="A11" s="150"/>
      <c r="B11" s="151"/>
      <c r="C11" s="152" t="s">
        <v>181</v>
      </c>
      <c r="D11" s="153" t="s">
        <v>183</v>
      </c>
      <c r="E11" s="154" t="s">
        <v>227</v>
      </c>
    </row>
    <row r="12" spans="1:5" ht="70.2" customHeight="1" x14ac:dyDescent="0.25">
      <c r="A12" s="150"/>
      <c r="B12" s="151"/>
      <c r="C12" s="152"/>
      <c r="D12" s="153" t="s">
        <v>179</v>
      </c>
      <c r="E12" s="154" t="s">
        <v>182</v>
      </c>
    </row>
    <row r="13" spans="1:5" ht="32.4" customHeight="1" thickBot="1" x14ac:dyDescent="0.3">
      <c r="A13" s="155"/>
      <c r="B13" s="157"/>
      <c r="C13" s="156"/>
      <c r="D13" s="158" t="s">
        <v>180</v>
      </c>
      <c r="E13" s="159" t="s">
        <v>184</v>
      </c>
    </row>
    <row r="14" spans="1:5" ht="25.8" customHeight="1" thickBot="1" x14ac:dyDescent="0.3">
      <c r="A14" s="743" t="s">
        <v>600</v>
      </c>
      <c r="B14" s="744"/>
      <c r="C14" s="744"/>
      <c r="D14" s="744"/>
      <c r="E14" s="745"/>
    </row>
    <row r="15" spans="1:5" ht="64.95" customHeight="1" x14ac:dyDescent="0.25">
      <c r="A15" s="145" t="s">
        <v>177</v>
      </c>
      <c r="B15" s="146"/>
      <c r="C15" s="147" t="s">
        <v>185</v>
      </c>
      <c r="D15" s="148" t="s">
        <v>178</v>
      </c>
      <c r="E15" s="149" t="s">
        <v>228</v>
      </c>
    </row>
    <row r="16" spans="1:5" ht="62.4" customHeight="1" x14ac:dyDescent="0.25">
      <c r="A16" s="150"/>
      <c r="B16" s="151"/>
      <c r="C16" s="152" t="s">
        <v>181</v>
      </c>
      <c r="D16" s="153" t="s">
        <v>183</v>
      </c>
      <c r="E16" s="154" t="s">
        <v>227</v>
      </c>
    </row>
    <row r="17" spans="1:5" ht="62.4" customHeight="1" x14ac:dyDescent="0.25">
      <c r="A17" s="150"/>
      <c r="B17" s="151"/>
      <c r="C17" s="152"/>
      <c r="D17" s="153" t="s">
        <v>179</v>
      </c>
      <c r="E17" s="154" t="s">
        <v>182</v>
      </c>
    </row>
    <row r="18" spans="1:5" ht="32.4" customHeight="1" thickBot="1" x14ac:dyDescent="0.3">
      <c r="A18" s="155"/>
      <c r="B18" s="157"/>
      <c r="C18" s="156"/>
      <c r="D18" s="158" t="s">
        <v>180</v>
      </c>
      <c r="E18" s="159" t="s">
        <v>184</v>
      </c>
    </row>
  </sheetData>
  <mergeCells count="7">
    <mergeCell ref="A9:E9"/>
    <mergeCell ref="A14:E14"/>
    <mergeCell ref="A7:A8"/>
    <mergeCell ref="B7:B8"/>
    <mergeCell ref="C7:C8"/>
    <mergeCell ref="D7:D8"/>
    <mergeCell ref="E7:E8"/>
  </mergeCells>
  <pageMargins left="0.98425196850393704" right="0.39370078740157483" top="0.98425196850393704" bottom="0.39370078740157483" header="0.39370078740157483" footer="0.19685039370078741"/>
  <pageSetup paperSize="9" scale="72" orientation="landscape" r:id="rId1"/>
  <headerFooter alignWithMargins="0">
    <oddFooter>&amp;R&amp;P</oddFooter>
  </headerFooter>
  <colBreaks count="1" manualBreakCount="1">
    <brk id="5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ŘEZIVO_hranolové</vt:lpstr>
      <vt:lpstr>ŘEZIVO OSTATNÍ</vt:lpstr>
      <vt:lpstr>DEMONTÁŽE</vt:lpstr>
      <vt:lpstr>ZDIVO</vt:lpstr>
      <vt:lpstr>KLEMPÍŘSKÉ</vt:lpstr>
      <vt:lpstr>KOTVY+OCEL</vt:lpstr>
      <vt:lpstr>OKNA</vt:lpstr>
      <vt:lpstr>DEMONTÁŽE!Názvy_tisku</vt:lpstr>
      <vt:lpstr>KLEMPÍŘSKÉ!Názvy_tisku</vt:lpstr>
      <vt:lpstr>'KOTVY+OCEL'!Názvy_tisku</vt:lpstr>
      <vt:lpstr>ŘEZIVO_hranolové!Názvy_tisku</vt:lpstr>
      <vt:lpstr>ZDIVO!Názvy_tisku</vt:lpstr>
      <vt:lpstr>DEMONTÁŽE!Oblast_tisku</vt:lpstr>
      <vt:lpstr>KLEMPÍŘSKÉ!Oblast_tisku</vt:lpstr>
      <vt:lpstr>'KOTVY+OCEL'!Oblast_tisku</vt:lpstr>
      <vt:lpstr>OKNA!Oblast_tisku</vt:lpstr>
      <vt:lpstr>'ŘEZIVO OSTATNÍ'!Oblast_tisku</vt:lpstr>
      <vt:lpstr>ŘEZIVO_hranolové!Oblast_tisku</vt:lpstr>
      <vt:lpstr>ZDIVO!Oblast_tisku</vt:lpstr>
    </vt:vector>
  </TitlesOfParts>
  <Company>Projekční kancelář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Vít Mlázovský</dc:creator>
  <cp:lastModifiedBy>P k</cp:lastModifiedBy>
  <cp:lastPrinted>2024-07-09T13:45:04Z</cp:lastPrinted>
  <dcterms:created xsi:type="dcterms:W3CDTF">2002-07-17T09:36:19Z</dcterms:created>
  <dcterms:modified xsi:type="dcterms:W3CDTF">2024-07-09T13:48:52Z</dcterms:modified>
</cp:coreProperties>
</file>